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85" windowHeight="8025" activeTab="0"/>
  </bookViews>
  <sheets>
    <sheet name="Новый профлист" sheetId="1" r:id="rId1"/>
    <sheet name="Общий" sheetId="2" r:id="rId2"/>
    <sheet name="Резы" sheetId="3" r:id="rId3"/>
  </sheets>
  <definedNames>
    <definedName name="_xlnm.Print_Area" localSheetId="1">'Общий'!$A$1:$I$213</definedName>
  </definedNames>
  <calcPr fullCalcOnLoad="1"/>
</workbook>
</file>

<file path=xl/sharedStrings.xml><?xml version="1.0" encoding="utf-8"?>
<sst xmlns="http://schemas.openxmlformats.org/spreadsheetml/2006/main" count="839" uniqueCount="302">
  <si>
    <t>Наименование</t>
  </si>
  <si>
    <t>ТОО "Меридиан"</t>
  </si>
  <si>
    <t xml:space="preserve">Лист </t>
  </si>
  <si>
    <t>1 х 2</t>
  </si>
  <si>
    <t>ТРУБА ВГП ГОСТ 10705 - 80</t>
  </si>
  <si>
    <t>ТРУБА ВГП ГОСТ 3262 - 75</t>
  </si>
  <si>
    <t>1,5 х 6</t>
  </si>
  <si>
    <t>ТОО Трубмашхолдинг</t>
  </si>
  <si>
    <t>Лист</t>
  </si>
  <si>
    <t>Россия</t>
  </si>
  <si>
    <t>ЛИСТ ГОРЯЧЕКАТАНЫЙ ГОСТ 19903-74</t>
  </si>
  <si>
    <t>1,25 х 2,5</t>
  </si>
  <si>
    <t xml:space="preserve">ТРУБА ПРОФИЛЬНАЯ </t>
  </si>
  <si>
    <t>Труба 15х15х1,5</t>
  </si>
  <si>
    <t>Труба 20х20х1,5</t>
  </si>
  <si>
    <t>Труба 25х25х1,5</t>
  </si>
  <si>
    <t>Труба 40х25х1,5</t>
  </si>
  <si>
    <t>Труба 40х40х1,5</t>
  </si>
  <si>
    <t>Толщ., мм.</t>
  </si>
  <si>
    <t>Дл., м.</t>
  </si>
  <si>
    <t>Вес 1 м.</t>
  </si>
  <si>
    <t>Завод изготовитель</t>
  </si>
  <si>
    <t>Цена/тонну.</t>
  </si>
  <si>
    <t>Цена/1 метр.</t>
  </si>
  <si>
    <t>Цена/1 лист.</t>
  </si>
  <si>
    <t>Вес 1 л., кг.</t>
  </si>
  <si>
    <t>Цена за тонну - минимальная партия 2,5 тонн.</t>
  </si>
  <si>
    <t>Труба 80х80х3,0</t>
  </si>
  <si>
    <t>Труба 100х100х3,0</t>
  </si>
  <si>
    <t>6 х 0,95</t>
  </si>
  <si>
    <t>1,25 х 6</t>
  </si>
  <si>
    <t>г. Темиртау, ул. Мичурина, 14, тел./факс: 8(7213) 98-44-44, 98-00-00</t>
  </si>
  <si>
    <t>г. Караганда, ул. Орлова, 109 А, тел./факс:8(7212) 44-12-36, 51-22-55</t>
  </si>
  <si>
    <t>г. Караганда, Октябрьский р-он, Учетный кв-л, строение 088 тел./факс:8(7212) 49-36-86, 49-33-93</t>
  </si>
  <si>
    <t>Труба 60х40х2,0</t>
  </si>
  <si>
    <t>Труба 60х60х2,0</t>
  </si>
  <si>
    <t>Труба 80х40х2,0</t>
  </si>
  <si>
    <t>Арселор Миттал Темиртау</t>
  </si>
  <si>
    <t>Цены указаны с учетом НДС 12%</t>
  </si>
  <si>
    <t>1 х 2,1</t>
  </si>
  <si>
    <t>На вагонные  нормы   значительные  скидки</t>
  </si>
  <si>
    <r>
      <t xml:space="preserve">                    «МеталлоСклад-к» </t>
    </r>
    <r>
      <rPr>
        <b/>
        <i/>
        <sz val="12"/>
        <rFont val="Arial Black"/>
        <family val="2"/>
      </rPr>
      <t xml:space="preserve">                </t>
    </r>
  </si>
  <si>
    <t>«МеталлоСклад-к»</t>
  </si>
  <si>
    <t>Труба 30х30х1,5</t>
  </si>
  <si>
    <t>Труба 50х50х2,0</t>
  </si>
  <si>
    <t>Труба 100х100х4,0</t>
  </si>
  <si>
    <t>Труба 40х40х2,0</t>
  </si>
  <si>
    <t>г. Алматы, м-он Дорожник, ул. Весновка 12    8(727) 290-44-44, 298-94-44, 290-43-57</t>
  </si>
  <si>
    <t>КВАДРАТ ГОСТ 2590-88</t>
  </si>
  <si>
    <t>Квадрат 10 х 10</t>
  </si>
  <si>
    <t>Квадрат 12 х 12</t>
  </si>
  <si>
    <t>Квадрат 14 х 14</t>
  </si>
  <si>
    <t>Квадрат 16 х 16</t>
  </si>
  <si>
    <t>Полоса 30*3</t>
  </si>
  <si>
    <t>Полоса 40*4</t>
  </si>
  <si>
    <t>4 / 4,5</t>
  </si>
  <si>
    <t>11,45 / 11,7</t>
  </si>
  <si>
    <t>4,5 / 5</t>
  </si>
  <si>
    <t>6 / 8</t>
  </si>
  <si>
    <t>31,6 / 41,63</t>
  </si>
  <si>
    <t>Лист риф.</t>
  </si>
  <si>
    <t>1.5 х 6</t>
  </si>
  <si>
    <t>Цена/1 м.</t>
  </si>
  <si>
    <t>Арматура 8 (бухты)</t>
  </si>
  <si>
    <t>бухты</t>
  </si>
  <si>
    <t>ЗСМК</t>
  </si>
  <si>
    <t>Арматура 10</t>
  </si>
  <si>
    <t>Арматура 12</t>
  </si>
  <si>
    <t>Арматура 14</t>
  </si>
  <si>
    <t>Арматура 16</t>
  </si>
  <si>
    <t>Арматура 18</t>
  </si>
  <si>
    <t>Арматура 20</t>
  </si>
  <si>
    <t>Арматура 22</t>
  </si>
  <si>
    <t>Арматура 25</t>
  </si>
  <si>
    <t>Арматура 28</t>
  </si>
  <si>
    <t>Арматура 32</t>
  </si>
  <si>
    <t>Арматура 36</t>
  </si>
  <si>
    <t xml:space="preserve">КАТАНКА ГОСТ 30136-94 </t>
  </si>
  <si>
    <t>Цена/ 1 м</t>
  </si>
  <si>
    <t xml:space="preserve">Катанка </t>
  </si>
  <si>
    <t>6 /бухты</t>
  </si>
  <si>
    <t>Украина</t>
  </si>
  <si>
    <t>ПРОВОЛОКА ВР-1</t>
  </si>
  <si>
    <t>Вес 1 бухты</t>
  </si>
  <si>
    <t>Проволока ВР-1</t>
  </si>
  <si>
    <t>ММК</t>
  </si>
  <si>
    <t>КРУГ ГОСТ 2590-88</t>
  </si>
  <si>
    <t>Круг 10</t>
  </si>
  <si>
    <t>Круг 12</t>
  </si>
  <si>
    <t>Круг 14</t>
  </si>
  <si>
    <t>Круг 16</t>
  </si>
  <si>
    <t>Круг 18</t>
  </si>
  <si>
    <t>Круг 20</t>
  </si>
  <si>
    <t>Круг 22</t>
  </si>
  <si>
    <t>УГОЛОК РАВНОБОКИЙ  ГОСТ 8509-93</t>
  </si>
  <si>
    <t>Уголок 25</t>
  </si>
  <si>
    <t>Уголок 32</t>
  </si>
  <si>
    <t>Уголок 35</t>
  </si>
  <si>
    <t>Уголок 40</t>
  </si>
  <si>
    <t>Уголок 45</t>
  </si>
  <si>
    <t>ММК / Уральск</t>
  </si>
  <si>
    <t>Уголок 50</t>
  </si>
  <si>
    <t xml:space="preserve">ММК </t>
  </si>
  <si>
    <t>Уголок 63</t>
  </si>
  <si>
    <t>Уголок 75</t>
  </si>
  <si>
    <t>Уголок 90</t>
  </si>
  <si>
    <t>8 / 9</t>
  </si>
  <si>
    <t>10,93 / 13,3</t>
  </si>
  <si>
    <t>Уголок 100</t>
  </si>
  <si>
    <t>8 / 10</t>
  </si>
  <si>
    <t>12,40 / 15,9</t>
  </si>
  <si>
    <t>Уголок 125</t>
  </si>
  <si>
    <t>9 / 10</t>
  </si>
  <si>
    <t>18,2 / 19,2</t>
  </si>
  <si>
    <t>Уголок 140</t>
  </si>
  <si>
    <t>Уголок 160</t>
  </si>
  <si>
    <t>Уголок 200</t>
  </si>
  <si>
    <t>ШВЕЛЛЕР  ГОСТ 8240-89</t>
  </si>
  <si>
    <t>Цена/ тонну.</t>
  </si>
  <si>
    <t>Швеллер 8</t>
  </si>
  <si>
    <t>Швеллер 10</t>
  </si>
  <si>
    <t>Швеллер 12</t>
  </si>
  <si>
    <t>Швеллер 14</t>
  </si>
  <si>
    <t>Швеллер 16</t>
  </si>
  <si>
    <t xml:space="preserve">Швеллер 18 </t>
  </si>
  <si>
    <t>Швеллер 20</t>
  </si>
  <si>
    <t xml:space="preserve">Швеллер 22 </t>
  </si>
  <si>
    <t>Швеллер 24</t>
  </si>
  <si>
    <t>Швеллер 27</t>
  </si>
  <si>
    <t>Швеллер 30</t>
  </si>
  <si>
    <t>Швеллер 40</t>
  </si>
  <si>
    <t>2,0 х 6</t>
  </si>
  <si>
    <t>ЛИСТ ХОЛОДНОКАТАНЫЙ ГОСТ 19903</t>
  </si>
  <si>
    <t>1.25 х 2.5</t>
  </si>
  <si>
    <t>БАЛКА ДВУТАВРОВАЯ ГОСТ 8509 - 72</t>
  </si>
  <si>
    <t>Вес 1 м., кг.</t>
  </si>
  <si>
    <t xml:space="preserve">Балка 10 </t>
  </si>
  <si>
    <t xml:space="preserve">Балка 12 </t>
  </si>
  <si>
    <t xml:space="preserve">Балка 14 </t>
  </si>
  <si>
    <t xml:space="preserve">Балка 16 </t>
  </si>
  <si>
    <t xml:space="preserve">Балка 18 </t>
  </si>
  <si>
    <t xml:space="preserve">Балка 20 </t>
  </si>
  <si>
    <t xml:space="preserve">Балка 25 </t>
  </si>
  <si>
    <t xml:space="preserve">Балка 30 </t>
  </si>
  <si>
    <t>Балка 45</t>
  </si>
  <si>
    <t>С10</t>
  </si>
  <si>
    <t>С16</t>
  </si>
  <si>
    <t>НС21</t>
  </si>
  <si>
    <t>НС35</t>
  </si>
  <si>
    <t>Н60</t>
  </si>
  <si>
    <t>Н75</t>
  </si>
  <si>
    <t>6 х 0,80</t>
  </si>
  <si>
    <r>
      <t xml:space="preserve">                            </t>
    </r>
    <r>
      <rPr>
        <i/>
        <sz val="14"/>
        <rFont val="Arial Black"/>
        <family val="2"/>
      </rPr>
      <t>предлагает</t>
    </r>
    <r>
      <rPr>
        <sz val="14"/>
        <rFont val="Arial Black"/>
        <family val="2"/>
      </rPr>
      <t xml:space="preserve">                             </t>
    </r>
    <r>
      <rPr>
        <sz val="14"/>
        <rFont val="Arial"/>
        <family val="2"/>
      </rPr>
      <t xml:space="preserve"> </t>
    </r>
  </si>
  <si>
    <t>Цены варьируются в зависимости от объёма</t>
  </si>
  <si>
    <t>Принимаем заказы на прокат профлиста по индивидуальному раскрою от 2м. до 12м.</t>
  </si>
  <si>
    <t>Для Центрального Казахстана</t>
  </si>
  <si>
    <t>немер.</t>
  </si>
  <si>
    <t>13,4 / 14,26</t>
  </si>
  <si>
    <t>Труба 40х20х1,5</t>
  </si>
  <si>
    <t>ЛИСТ ГОРЯЧЕКАТАНЫЙ сталь 09Г2С</t>
  </si>
  <si>
    <t>На  вагонные  нормы  значительные   скидки</t>
  </si>
  <si>
    <t>Полоса 30*4</t>
  </si>
  <si>
    <t>моб.: 8 701 629 71 77</t>
  </si>
  <si>
    <t>ПРОФИЛЬ ДЛЯ КРЕПЛЕНИЯ ГИПСОКАРТОНА</t>
  </si>
  <si>
    <t>Ширина, мм</t>
  </si>
  <si>
    <t>Профиль потолочный 60*27</t>
  </si>
  <si>
    <t>Профиль направляющий 28*27</t>
  </si>
  <si>
    <t>ПРОФИЛЬ ОКОННЫЙ</t>
  </si>
  <si>
    <t>0,9 мм</t>
  </si>
  <si>
    <t>1,2 мм</t>
  </si>
  <si>
    <t>25*25*25</t>
  </si>
  <si>
    <t>25*30*25</t>
  </si>
  <si>
    <t>Возможно изготовление штрипса (лента) от 0,3 мм до 1,5 мм  по размерам заказчика.</t>
  </si>
  <si>
    <t>Круг 25</t>
  </si>
  <si>
    <t>10 / 16</t>
  </si>
  <si>
    <t>24,92/ 38,52</t>
  </si>
  <si>
    <t>Балка 40</t>
  </si>
  <si>
    <t>Квадрат 20 х 20</t>
  </si>
  <si>
    <t>17,19 / 18,99</t>
  </si>
  <si>
    <t>27*20*27</t>
  </si>
  <si>
    <t>50*30*50</t>
  </si>
  <si>
    <t>1,0 мм</t>
  </si>
  <si>
    <t>Цена за 1 шт. (3м)</t>
  </si>
  <si>
    <t>0,35 мм</t>
  </si>
  <si>
    <t>0,45 мм</t>
  </si>
  <si>
    <t>ПРОФЛИСТ ОЦИНКОВАННЫЙ ГОСТ 24045-94</t>
  </si>
  <si>
    <t>Прейскурант цен на резы</t>
  </si>
  <si>
    <t>Рез труб 15-25</t>
  </si>
  <si>
    <t>Рез труб 32-50</t>
  </si>
  <si>
    <t>Рез труб 65-102</t>
  </si>
  <si>
    <t>Рез труб 108-133</t>
  </si>
  <si>
    <t>Рез труб 159-219</t>
  </si>
  <si>
    <t>Рез труб 273-325</t>
  </si>
  <si>
    <t>Рез листа ГК 2-3</t>
  </si>
  <si>
    <t>Рез профтрубы 15*15 - 40*40</t>
  </si>
  <si>
    <t>Рез профтрубы 50*25 - 60*60</t>
  </si>
  <si>
    <t>Рез профтрубы 80*40 - 100*100</t>
  </si>
  <si>
    <t>Рез листа ГК 4-5</t>
  </si>
  <si>
    <t>Рез листа ГК 6-10</t>
  </si>
  <si>
    <t>Рез листа ГК 12-16</t>
  </si>
  <si>
    <t>Рез листа ГК 18-60</t>
  </si>
  <si>
    <t>не режем</t>
  </si>
  <si>
    <t>Рез листа ГК рифл.</t>
  </si>
  <si>
    <t>Рез листа Х/К</t>
  </si>
  <si>
    <t>Рез балки</t>
  </si>
  <si>
    <t>Рез арматуры 8-12</t>
  </si>
  <si>
    <t>Рез арматуры 14-18</t>
  </si>
  <si>
    <t>Рез арматуры 20-36</t>
  </si>
  <si>
    <t xml:space="preserve">Рез катанки </t>
  </si>
  <si>
    <t>Рез круга 10-12</t>
  </si>
  <si>
    <t>Рез круга 14-18</t>
  </si>
  <si>
    <t>Рез круга 20-25</t>
  </si>
  <si>
    <t>Рез квадрата 10-14</t>
  </si>
  <si>
    <t>Рез квадрата 16-20</t>
  </si>
  <si>
    <t xml:space="preserve">Рез полосы </t>
  </si>
  <si>
    <t>Рез уголка 25-35</t>
  </si>
  <si>
    <t>Рез уголка 40-50</t>
  </si>
  <si>
    <t>Рез уголка 63-90</t>
  </si>
  <si>
    <t>Рез уголка 100-200</t>
  </si>
  <si>
    <t>Рез швеллера 8-14</t>
  </si>
  <si>
    <t>Рез швеллера 16-20</t>
  </si>
  <si>
    <t>Рез швеллера 22-40</t>
  </si>
  <si>
    <t>Резы своим инструментом - 500 тенге за подключение</t>
  </si>
  <si>
    <t>ПОЛОСА</t>
  </si>
  <si>
    <t>Труба 50х25х1,5</t>
  </si>
  <si>
    <t>Труба 50х50х1,5</t>
  </si>
  <si>
    <t>23*25*23</t>
  </si>
  <si>
    <t>23*28*23</t>
  </si>
  <si>
    <t>Труба 120х120х3,0</t>
  </si>
  <si>
    <t>ТРУБА ВГП ГОСТ 10704/10705</t>
  </si>
  <si>
    <t>Труба Ø 27</t>
  </si>
  <si>
    <t>Труба Ø 33,7</t>
  </si>
  <si>
    <t>Труба Ø 42</t>
  </si>
  <si>
    <t>Труба Ø 48</t>
  </si>
  <si>
    <t>Труба Ø 60</t>
  </si>
  <si>
    <t>Труба Ø 15</t>
  </si>
  <si>
    <t>Труба Ø 20</t>
  </si>
  <si>
    <t>Труба Ø 25</t>
  </si>
  <si>
    <t>Труба Ø 32</t>
  </si>
  <si>
    <t>Труба Ø 40</t>
  </si>
  <si>
    <t>Труба Ø 50</t>
  </si>
  <si>
    <t>Труба Ø 65</t>
  </si>
  <si>
    <t>Труба Ø 80</t>
  </si>
  <si>
    <t>Труба Ø 102</t>
  </si>
  <si>
    <t>Труба Ø 108</t>
  </si>
  <si>
    <t>Труба Ø 114</t>
  </si>
  <si>
    <t>Труба Ø 127</t>
  </si>
  <si>
    <t>Труба Ø 133</t>
  </si>
  <si>
    <t>Труба Ø 159</t>
  </si>
  <si>
    <t>Труба Ø 219</t>
  </si>
  <si>
    <t>Труба Ø 273</t>
  </si>
  <si>
    <t>Труба Ø 325</t>
  </si>
  <si>
    <t>г. Астана, промзона 19 (территория ТЭЦ - 1), тел.: 8(7172) 53-10-84, факс 53-14-04 моб. 8 701 984 29 73</t>
  </si>
  <si>
    <t>Толщина стали, мм</t>
  </si>
  <si>
    <t>Раскрой листа, м</t>
  </si>
  <si>
    <t>цена за тонну в профлисте</t>
  </si>
  <si>
    <t>цена за тонну в рулонах</t>
  </si>
  <si>
    <t>цена за 1 лист</t>
  </si>
  <si>
    <r>
      <t>Общая площадь листа, м</t>
    </r>
    <r>
      <rPr>
        <b/>
        <vertAlign val="superscript"/>
        <sz val="8"/>
        <rFont val="Arial Cyr"/>
        <family val="0"/>
      </rPr>
      <t>2</t>
    </r>
  </si>
  <si>
    <r>
      <t>Цена за 1м</t>
    </r>
    <r>
      <rPr>
        <b/>
        <vertAlign val="superscript"/>
        <sz val="8"/>
        <rFont val="Arial Cyr"/>
        <family val="0"/>
      </rPr>
      <t>2</t>
    </r>
    <r>
      <rPr>
        <b/>
        <sz val="8"/>
        <rFont val="Arial Cyr"/>
        <family val="0"/>
      </rPr>
      <t>, до 300м</t>
    </r>
    <r>
      <rPr>
        <b/>
        <vertAlign val="superscript"/>
        <sz val="8"/>
        <rFont val="Arial Cyr"/>
        <family val="0"/>
      </rPr>
      <t>2</t>
    </r>
  </si>
  <si>
    <r>
      <t>Цена за 1м</t>
    </r>
    <r>
      <rPr>
        <b/>
        <vertAlign val="superscript"/>
        <sz val="8"/>
        <rFont val="Arial Cyr"/>
        <family val="0"/>
      </rPr>
      <t>2</t>
    </r>
    <r>
      <rPr>
        <b/>
        <sz val="8"/>
        <rFont val="Arial Cyr"/>
        <family val="0"/>
      </rPr>
      <t>, от 300м</t>
    </r>
    <r>
      <rPr>
        <b/>
        <vertAlign val="superscript"/>
        <sz val="8"/>
        <rFont val="Arial Cyr"/>
        <family val="0"/>
      </rPr>
      <t>2</t>
    </r>
  </si>
  <si>
    <t>вес листа</t>
  </si>
  <si>
    <t>цена за лист на 10000</t>
  </si>
  <si>
    <t>Профлист оцинкованный с полимерным покрытием, сталь 08КП/ПС, ГОСТ 24045-94</t>
  </si>
  <si>
    <t>6 х 0,8</t>
  </si>
  <si>
    <t>Сталь оцинкованная ГОСТ 14918-80, сорт 1</t>
  </si>
  <si>
    <t>Лист холоднокатаный ГОСТ 19903; 0,8 КП/ПС</t>
  </si>
  <si>
    <t>Цена за 1 пог.м./тенге</t>
  </si>
  <si>
    <t>6 х 1,00</t>
  </si>
  <si>
    <t>RAL 1015 (бежевый), RAL 3005 (темно-красный), RAL 5005 (синий), RAL 6005 (зеленый)</t>
  </si>
  <si>
    <t>6 х 1,19</t>
  </si>
  <si>
    <t>6 х 0,85</t>
  </si>
  <si>
    <t>6 х 0,92</t>
  </si>
  <si>
    <t>6 х 1,062</t>
  </si>
  <si>
    <t>Сталь с полимерным покрытием</t>
  </si>
  <si>
    <t>эскиз профиля из ширины подката 1250, 1000 мм</t>
  </si>
  <si>
    <t>Профлист холоднокатаный ГОСТ 24045; 0,8 КП/ПС</t>
  </si>
  <si>
    <t>Полоса 40*3</t>
  </si>
  <si>
    <t>Швеллер 6,5</t>
  </si>
  <si>
    <t>АРМАТУРА КЛАСС А-III, ГОСТ 5781, Ст 35ГС / А400С, А500С</t>
  </si>
  <si>
    <t>БИН 090440010394 р/с KZ509470398000042105 в АО ДБ "Альфа Банк" в г. Алматы БИК ALFA KZ KA</t>
  </si>
  <si>
    <t>г. Караганда, Октябрьский р-он, Учетный кв-л, строение 088 тел/факс:8(7212) 49-36-86, 49-33-93, сот.т.8701-612-13-49</t>
  </si>
  <si>
    <t>www.metallosklad.kz</t>
  </si>
  <si>
    <t>11/11,75</t>
  </si>
  <si>
    <t>0,40 мм</t>
  </si>
  <si>
    <t>Труба Ø 21,3</t>
  </si>
  <si>
    <t>Труба 125х125х4,0</t>
  </si>
  <si>
    <t>6,05 / 12,00</t>
  </si>
  <si>
    <t>ЛИСТ ГОРЯЧЕКАТАНЫЙ РИФЛЕНЫЙ ГОСТ 19903-74</t>
  </si>
  <si>
    <t>4578 / 6032</t>
  </si>
  <si>
    <t>6 х 0,86</t>
  </si>
  <si>
    <t>11,75/12,05</t>
  </si>
  <si>
    <t>Труба 25х25х2,0</t>
  </si>
  <si>
    <t>1343 / 1635</t>
  </si>
  <si>
    <t>1524 / 1954</t>
  </si>
  <si>
    <t>2237 / 2360</t>
  </si>
  <si>
    <t>1754 / 1867</t>
  </si>
  <si>
    <t>2302 / 2543</t>
  </si>
  <si>
    <t>Балка 35</t>
  </si>
  <si>
    <t>4010 / 6198</t>
  </si>
  <si>
    <t>06.01.2014г.</t>
  </si>
  <si>
    <t>14.01.2014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</si>
</sst>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kz&quot;;\-#,##0&quot;kz&quot;"/>
    <numFmt numFmtId="165" formatCode="#,##0&quot;kz&quot;;[Red]\-#,##0&quot;kz&quot;"/>
    <numFmt numFmtId="166" formatCode="#,##0.00&quot;kz&quot;;\-#,##0.00&quot;kz&quot;"/>
    <numFmt numFmtId="167" formatCode="#,##0.00&quot;kz&quot;;[Red]\-#,##0.00&quot;kz&quot;"/>
    <numFmt numFmtId="168" formatCode="_-* #,##0&quot;kz&quot;_-;\-* #,##0&quot;kz&quot;_-;_-* &quot;-&quot;&quot;kz&quot;_-;_-@_-"/>
    <numFmt numFmtId="169" formatCode="_-* #,##0_k_z_-;\-* #,##0_k_z_-;_-* &quot;-&quot;_k_z_-;_-@_-"/>
    <numFmt numFmtId="170" formatCode="_-* #,##0.00&quot;kz&quot;_-;\-* #,##0.00&quot;kz&quot;_-;_-* &quot;-&quot;??&quot;kz&quot;_-;_-@_-"/>
    <numFmt numFmtId="171" formatCode="_-* #,##0.00_k_z_-;\-* #,##0.00_k_z_-;_-* &quot;-&quot;??_k_z_-;_-@_-"/>
    <numFmt numFmtId="172" formatCode="0.0"/>
    <numFmt numFmtId="173" formatCode="[$-FC19]d\ mmmm\ yyyy\ &quot;г.&quot;"/>
    <numFmt numFmtId="174" formatCode="0.000"/>
    <numFmt numFmtId="175" formatCode="_-* #,##0.0&quot;р.&quot;_-;\-* #,##0.0&quot;р.&quot;_-;_-* &quot;-&quot;??&quot;р.&quot;_-;_-@_-"/>
    <numFmt numFmtId="176" formatCode="_-* #,##0&quot;р.&quot;_-;\-* #,##0&quot;р.&quot;_-;_-* &quot;-&quot;??&quot;р.&quot;_-;_-@_-"/>
    <numFmt numFmtId="177" formatCode="#,##0.00\ [$KZT]"/>
    <numFmt numFmtId="178" formatCode="#,##0.00\ [$LAK]"/>
    <numFmt numFmtId="179" formatCode="0.0000"/>
    <numFmt numFmtId="180" formatCode="0.00000"/>
    <numFmt numFmtId="181" formatCode="0.00000000"/>
    <numFmt numFmtId="182" formatCode="0.0000000"/>
    <numFmt numFmtId="183" formatCode="0.000000"/>
    <numFmt numFmtId="184" formatCode="0.0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i/>
      <sz val="20"/>
      <name val="Arial Black"/>
      <family val="2"/>
    </font>
    <font>
      <sz val="9"/>
      <name val="Arial Cyr"/>
      <family val="0"/>
    </font>
    <font>
      <b/>
      <sz val="8"/>
      <name val="Arial Cyr"/>
      <family val="0"/>
    </font>
    <font>
      <b/>
      <i/>
      <sz val="10"/>
      <name val="Arial"/>
      <family val="2"/>
    </font>
    <font>
      <b/>
      <i/>
      <sz val="10"/>
      <name val="Arial Cyr"/>
      <family val="0"/>
    </font>
    <font>
      <b/>
      <i/>
      <sz val="9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b/>
      <i/>
      <sz val="11"/>
      <name val="Garamond"/>
      <family val="1"/>
    </font>
    <font>
      <b/>
      <i/>
      <sz val="14"/>
      <name val="Arial Cyr"/>
      <family val="0"/>
    </font>
    <font>
      <sz val="14"/>
      <name val="Arial Cyr"/>
      <family val="0"/>
    </font>
    <font>
      <b/>
      <i/>
      <u val="single"/>
      <sz val="10.5"/>
      <name val="Arial"/>
      <family val="2"/>
    </font>
    <font>
      <b/>
      <i/>
      <sz val="12"/>
      <name val="Arial Black"/>
      <family val="2"/>
    </font>
    <font>
      <i/>
      <sz val="10"/>
      <name val="Arial Black"/>
      <family val="2"/>
    </font>
    <font>
      <i/>
      <sz val="10"/>
      <name val="Arial"/>
      <family val="2"/>
    </font>
    <font>
      <sz val="11"/>
      <name val="Arial"/>
      <family val="2"/>
    </font>
    <font>
      <sz val="13"/>
      <name val="Arial Cyr"/>
      <family val="0"/>
    </font>
    <font>
      <b/>
      <i/>
      <sz val="8"/>
      <name val="Arial Cyr"/>
      <family val="0"/>
    </font>
    <font>
      <sz val="14"/>
      <name val="Arial Black"/>
      <family val="2"/>
    </font>
    <font>
      <i/>
      <sz val="14"/>
      <name val="Arial Black"/>
      <family val="2"/>
    </font>
    <font>
      <i/>
      <u val="single"/>
      <sz val="14"/>
      <name val="Arial Cyr"/>
      <family val="0"/>
    </font>
    <font>
      <sz val="10"/>
      <name val="Times New Roman"/>
      <family val="1"/>
    </font>
    <font>
      <u val="single"/>
      <sz val="10"/>
      <color indexed="18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b/>
      <sz val="14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b/>
      <vertAlign val="superscript"/>
      <sz val="8"/>
      <name val="Arial Cyr"/>
      <family val="0"/>
    </font>
    <font>
      <b/>
      <sz val="10"/>
      <name val="Arial"/>
      <family val="2"/>
    </font>
    <font>
      <b/>
      <u val="single"/>
      <sz val="10"/>
      <color indexed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 style="thin"/>
    </border>
    <border>
      <left/>
      <right/>
      <top style="medium"/>
      <bottom/>
    </border>
    <border>
      <left>
        <color indexed="63"/>
      </left>
      <right style="thin"/>
      <top style="thin"/>
      <bottom style="thin"/>
    </border>
    <border>
      <left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/>
      <right style="medium"/>
      <top style="medium"/>
      <bottom/>
    </border>
    <border>
      <left/>
      <right style="medium"/>
      <top>
        <color indexed="63"/>
      </top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/>
      <bottom style="medium"/>
    </border>
    <border>
      <left style="thin"/>
      <right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1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justify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14" fontId="2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9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justify"/>
    </xf>
    <xf numFmtId="14" fontId="10" fillId="32" borderId="0" xfId="0" applyNumberFormat="1" applyFont="1" applyFill="1" applyBorder="1" applyAlignment="1">
      <alignment horizontal="right" vertical="center"/>
    </xf>
    <xf numFmtId="0" fontId="31" fillId="0" borderId="0" xfId="0" applyFont="1" applyAlignment="1">
      <alignment/>
    </xf>
    <xf numFmtId="177" fontId="12" fillId="0" borderId="10" xfId="0" applyNumberFormat="1" applyFont="1" applyBorder="1" applyAlignment="1">
      <alignment horizontal="right"/>
    </xf>
    <xf numFmtId="177" fontId="12" fillId="0" borderId="10" xfId="43" applyNumberFormat="1" applyFont="1" applyBorder="1" applyAlignment="1">
      <alignment horizontal="right"/>
    </xf>
    <xf numFmtId="0" fontId="32" fillId="0" borderId="10" xfId="0" applyFont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justify"/>
    </xf>
    <xf numFmtId="1" fontId="7" fillId="0" borderId="10" xfId="0" applyNumberFormat="1" applyFont="1" applyFill="1" applyBorder="1" applyAlignment="1">
      <alignment horizontal="center" vertical="justify"/>
    </xf>
    <xf numFmtId="0" fontId="7" fillId="0" borderId="12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center" vertical="justify"/>
    </xf>
    <xf numFmtId="172" fontId="7" fillId="0" borderId="10" xfId="0" applyNumberFormat="1" applyFont="1" applyFill="1" applyBorder="1" applyAlignment="1">
      <alignment horizontal="center" vertical="justify"/>
    </xf>
    <xf numFmtId="0" fontId="7" fillId="0" borderId="13" xfId="0" applyFont="1" applyFill="1" applyBorder="1" applyAlignment="1">
      <alignment horizontal="left" vertical="justify"/>
    </xf>
    <xf numFmtId="172" fontId="7" fillId="0" borderId="14" xfId="0" applyNumberFormat="1" applyFont="1" applyFill="1" applyBorder="1" applyAlignment="1">
      <alignment horizontal="center" vertical="justify"/>
    </xf>
    <xf numFmtId="0" fontId="7" fillId="0" borderId="14" xfId="0" applyFont="1" applyFill="1" applyBorder="1" applyAlignment="1">
      <alignment horizontal="center" vertical="justify"/>
    </xf>
    <xf numFmtId="1" fontId="7" fillId="0" borderId="14" xfId="0" applyNumberFormat="1" applyFont="1" applyFill="1" applyBorder="1" applyAlignment="1">
      <alignment horizontal="center" vertical="justify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justify"/>
    </xf>
    <xf numFmtId="0" fontId="7" fillId="0" borderId="22" xfId="0" applyFont="1" applyFill="1" applyBorder="1" applyAlignment="1">
      <alignment horizontal="center" vertical="justify"/>
    </xf>
    <xf numFmtId="1" fontId="7" fillId="0" borderId="22" xfId="0" applyNumberFormat="1" applyFont="1" applyFill="1" applyBorder="1" applyAlignment="1">
      <alignment horizontal="center" vertical="justify"/>
    </xf>
    <xf numFmtId="0" fontId="7" fillId="0" borderId="23" xfId="0" applyFont="1" applyFill="1" applyBorder="1" applyAlignment="1">
      <alignment horizontal="left" vertical="justify"/>
    </xf>
    <xf numFmtId="1" fontId="7" fillId="0" borderId="11" xfId="0" applyNumberFormat="1" applyFont="1" applyFill="1" applyBorder="1" applyAlignment="1">
      <alignment horizontal="center" vertical="justify"/>
    </xf>
    <xf numFmtId="0" fontId="7" fillId="0" borderId="12" xfId="0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justify"/>
    </xf>
    <xf numFmtId="0" fontId="7" fillId="0" borderId="26" xfId="0" applyFont="1" applyFill="1" applyBorder="1" applyAlignment="1">
      <alignment horizontal="left" vertical="justify"/>
    </xf>
    <xf numFmtId="0" fontId="7" fillId="0" borderId="27" xfId="0" applyFont="1" applyFill="1" applyBorder="1" applyAlignment="1">
      <alignment horizontal="center" vertical="justify"/>
    </xf>
    <xf numFmtId="2" fontId="7" fillId="0" borderId="10" xfId="0" applyNumberFormat="1" applyFont="1" applyFill="1" applyBorder="1" applyAlignment="1">
      <alignment horizontal="center" vertical="justify"/>
    </xf>
    <xf numFmtId="0" fontId="7" fillId="0" borderId="2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justify"/>
    </xf>
    <xf numFmtId="0" fontId="7" fillId="0" borderId="29" xfId="0" applyFont="1" applyFill="1" applyBorder="1" applyAlignment="1">
      <alignment horizontal="center" vertical="justify"/>
    </xf>
    <xf numFmtId="1" fontId="7" fillId="0" borderId="29" xfId="0" applyNumberFormat="1" applyFont="1" applyFill="1" applyBorder="1" applyAlignment="1">
      <alignment horizontal="center" vertical="justify"/>
    </xf>
    <xf numFmtId="0" fontId="7" fillId="0" borderId="24" xfId="0" applyFont="1" applyFill="1" applyBorder="1" applyAlignment="1">
      <alignment horizontal="left" vertical="justify"/>
    </xf>
    <xf numFmtId="1" fontId="7" fillId="0" borderId="25" xfId="0" applyNumberFormat="1" applyFont="1" applyFill="1" applyBorder="1" applyAlignment="1">
      <alignment horizontal="center" vertical="justify"/>
    </xf>
    <xf numFmtId="0" fontId="7" fillId="0" borderId="22" xfId="0" applyFont="1" applyFill="1" applyBorder="1" applyAlignment="1">
      <alignment horizontal="center" vertical="justify" wrapText="1"/>
    </xf>
    <xf numFmtId="0" fontId="7" fillId="0" borderId="11" xfId="0" applyFont="1" applyFill="1" applyBorder="1" applyAlignment="1">
      <alignment horizontal="center" vertical="justify" wrapText="1"/>
    </xf>
    <xf numFmtId="172" fontId="7" fillId="0" borderId="10" xfId="0" applyNumberFormat="1" applyFont="1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justify" wrapText="1"/>
    </xf>
    <xf numFmtId="0" fontId="7" fillId="0" borderId="20" xfId="0" applyFont="1" applyFill="1" applyBorder="1" applyAlignment="1">
      <alignment horizontal="center" vertical="justify" wrapText="1"/>
    </xf>
    <xf numFmtId="0" fontId="7" fillId="0" borderId="30" xfId="0" applyFont="1" applyFill="1" applyBorder="1" applyAlignment="1">
      <alignment horizontal="center" vertical="justify" wrapText="1"/>
    </xf>
    <xf numFmtId="0" fontId="7" fillId="0" borderId="25" xfId="0" applyFont="1" applyFill="1" applyBorder="1" applyAlignment="1">
      <alignment horizontal="center" vertical="justify" wrapText="1"/>
    </xf>
    <xf numFmtId="2" fontId="7" fillId="0" borderId="10" xfId="0" applyNumberFormat="1" applyFont="1" applyFill="1" applyBorder="1" applyAlignment="1">
      <alignment horizontal="center" vertical="justify" wrapText="1"/>
    </xf>
    <xf numFmtId="0" fontId="2" fillId="0" borderId="0" xfId="0" applyFont="1" applyAlignment="1">
      <alignment/>
    </xf>
    <xf numFmtId="0" fontId="2" fillId="0" borderId="31" xfId="0" applyFont="1" applyBorder="1" applyAlignment="1">
      <alignment/>
    </xf>
    <xf numFmtId="0" fontId="8" fillId="0" borderId="32" xfId="0" applyFont="1" applyBorder="1" applyAlignment="1">
      <alignment horizontal="center" vertical="center" wrapText="1" shrinkToFit="1"/>
    </xf>
    <xf numFmtId="2" fontId="2" fillId="0" borderId="0" xfId="0" applyNumberFormat="1" applyFont="1" applyAlignment="1">
      <alignment/>
    </xf>
    <xf numFmtId="0" fontId="2" fillId="0" borderId="31" xfId="0" applyFont="1" applyBorder="1" applyAlignment="1">
      <alignment horizontal="left"/>
    </xf>
    <xf numFmtId="0" fontId="23" fillId="0" borderId="33" xfId="0" applyFont="1" applyBorder="1" applyAlignment="1">
      <alignment horizontal="center" vertical="center" wrapText="1" shrinkToFit="1"/>
    </xf>
    <xf numFmtId="0" fontId="0" fillId="32" borderId="0" xfId="0" applyFill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2" fillId="0" borderId="31" xfId="0" applyFont="1" applyFill="1" applyBorder="1" applyAlignment="1">
      <alignment horizontal="left"/>
    </xf>
    <xf numFmtId="0" fontId="2" fillId="0" borderId="31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72" fontId="2" fillId="0" borderId="31" xfId="0" applyNumberFormat="1" applyFont="1" applyFill="1" applyBorder="1" applyAlignment="1">
      <alignment horizontal="left"/>
    </xf>
    <xf numFmtId="0" fontId="28" fillId="0" borderId="0" xfId="42" applyAlignment="1" applyProtection="1">
      <alignment/>
      <protection/>
    </xf>
    <xf numFmtId="0" fontId="4" fillId="0" borderId="35" xfId="0" applyFont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14" fontId="20" fillId="32" borderId="0" xfId="0" applyNumberFormat="1" applyFont="1" applyFill="1" applyAlignment="1">
      <alignment horizontal="right"/>
    </xf>
    <xf numFmtId="49" fontId="7" fillId="0" borderId="10" xfId="0" applyNumberFormat="1" applyFont="1" applyFill="1" applyBorder="1" applyAlignment="1">
      <alignment horizontal="center" vertical="justify"/>
    </xf>
    <xf numFmtId="2" fontId="2" fillId="0" borderId="21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justify" wrapText="1"/>
    </xf>
    <xf numFmtId="2" fontId="7" fillId="0" borderId="0" xfId="0" applyNumberFormat="1" applyFont="1" applyFill="1" applyBorder="1" applyAlignment="1">
      <alignment horizontal="center" vertical="justify" wrapText="1"/>
    </xf>
    <xf numFmtId="1" fontId="7" fillId="0" borderId="0" xfId="0" applyNumberFormat="1" applyFont="1" applyFill="1" applyBorder="1" applyAlignment="1">
      <alignment horizontal="center" vertical="justify"/>
    </xf>
    <xf numFmtId="0" fontId="7" fillId="0" borderId="0" xfId="0" applyFont="1" applyFill="1" applyBorder="1" applyAlignment="1">
      <alignment/>
    </xf>
    <xf numFmtId="0" fontId="36" fillId="0" borderId="0" xfId="42" applyFont="1" applyFill="1" applyBorder="1" applyAlignment="1" applyProtection="1">
      <alignment horizontal="left" vertical="justify"/>
      <protection/>
    </xf>
    <xf numFmtId="172" fontId="7" fillId="0" borderId="29" xfId="0" applyNumberFormat="1" applyFont="1" applyFill="1" applyBorder="1" applyAlignment="1">
      <alignment horizontal="center" vertical="justify"/>
    </xf>
    <xf numFmtId="0" fontId="8" fillId="0" borderId="40" xfId="0" applyFont="1" applyBorder="1" applyAlignment="1">
      <alignment horizontal="center" vertical="center" wrapText="1" shrinkToFit="1"/>
    </xf>
    <xf numFmtId="2" fontId="7" fillId="0" borderId="41" xfId="0" applyNumberFormat="1" applyFont="1" applyFill="1" applyBorder="1" applyAlignment="1">
      <alignment horizontal="center" vertical="justify" wrapText="1"/>
    </xf>
    <xf numFmtId="0" fontId="8" fillId="0" borderId="42" xfId="0" applyFont="1" applyBorder="1" applyAlignment="1">
      <alignment/>
    </xf>
    <xf numFmtId="0" fontId="8" fillId="0" borderId="0" xfId="0" applyFont="1" applyBorder="1" applyAlignment="1">
      <alignment vertical="center" wrapText="1" shrinkToFit="1"/>
    </xf>
    <xf numFmtId="0" fontId="8" fillId="0" borderId="35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justify"/>
    </xf>
    <xf numFmtId="0" fontId="0" fillId="0" borderId="0" xfId="0" applyFill="1" applyBorder="1" applyAlignment="1">
      <alignment/>
    </xf>
    <xf numFmtId="0" fontId="7" fillId="0" borderId="43" xfId="0" applyFont="1" applyFill="1" applyBorder="1" applyAlignment="1">
      <alignment horizontal="center" vertical="justify"/>
    </xf>
    <xf numFmtId="0" fontId="7" fillId="0" borderId="44" xfId="0" applyFont="1" applyFill="1" applyBorder="1" applyAlignment="1">
      <alignment horizontal="center" vertical="justify"/>
    </xf>
    <xf numFmtId="0" fontId="7" fillId="0" borderId="29" xfId="0" applyFont="1" applyFill="1" applyBorder="1" applyAlignment="1">
      <alignment horizontal="center" vertical="justify" wrapText="1"/>
    </xf>
    <xf numFmtId="2" fontId="7" fillId="0" borderId="29" xfId="0" applyNumberFormat="1" applyFont="1" applyFill="1" applyBorder="1" applyAlignment="1">
      <alignment horizontal="center" vertical="justify" wrapText="1"/>
    </xf>
    <xf numFmtId="0" fontId="0" fillId="0" borderId="0" xfId="0" applyFill="1" applyBorder="1" applyAlignment="1">
      <alignment horizontal="center" vertical="justify"/>
    </xf>
    <xf numFmtId="0" fontId="4" fillId="0" borderId="31" xfId="0" applyFont="1" applyBorder="1" applyAlignment="1">
      <alignment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/>
    </xf>
    <xf numFmtId="1" fontId="7" fillId="33" borderId="10" xfId="0" applyNumberFormat="1" applyFont="1" applyFill="1" applyBorder="1" applyAlignment="1">
      <alignment horizontal="center" vertical="justify"/>
    </xf>
    <xf numFmtId="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justify"/>
    </xf>
    <xf numFmtId="1" fontId="7" fillId="0" borderId="27" xfId="0" applyNumberFormat="1" applyFont="1" applyFill="1" applyBorder="1" applyAlignment="1">
      <alignment horizontal="center" vertical="justify"/>
    </xf>
    <xf numFmtId="2" fontId="7" fillId="0" borderId="11" xfId="0" applyNumberFormat="1" applyFont="1" applyFill="1" applyBorder="1" applyAlignment="1">
      <alignment horizontal="center" vertical="justify" wrapText="1"/>
    </xf>
    <xf numFmtId="0" fontId="7" fillId="0" borderId="43" xfId="0" applyFont="1" applyFill="1" applyBorder="1" applyAlignment="1">
      <alignment horizontal="center" vertical="justify" wrapText="1"/>
    </xf>
    <xf numFmtId="0" fontId="7" fillId="0" borderId="27" xfId="0" applyFont="1" applyFill="1" applyBorder="1" applyAlignment="1">
      <alignment horizontal="center" vertical="justify" wrapText="1"/>
    </xf>
    <xf numFmtId="0" fontId="7" fillId="0" borderId="50" xfId="0" applyFont="1" applyFill="1" applyBorder="1" applyAlignment="1">
      <alignment horizontal="center" vertical="justify" wrapText="1"/>
    </xf>
    <xf numFmtId="2" fontId="7" fillId="0" borderId="27" xfId="0" applyNumberFormat="1" applyFont="1" applyFill="1" applyBorder="1" applyAlignment="1">
      <alignment horizontal="center" vertical="justify" wrapText="1"/>
    </xf>
    <xf numFmtId="49" fontId="7" fillId="0" borderId="14" xfId="0" applyNumberFormat="1" applyFont="1" applyFill="1" applyBorder="1" applyAlignment="1">
      <alignment horizontal="center" vertical="justify"/>
    </xf>
    <xf numFmtId="0" fontId="7" fillId="0" borderId="51" xfId="0" applyFont="1" applyFill="1" applyBorder="1" applyAlignment="1">
      <alignment horizontal="center" vertical="justify"/>
    </xf>
    <xf numFmtId="49" fontId="7" fillId="0" borderId="10" xfId="0" applyNumberFormat="1" applyFont="1" applyFill="1" applyBorder="1" applyAlignment="1">
      <alignment horizontal="center" vertical="justify" wrapText="1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left" vertical="justify"/>
    </xf>
    <xf numFmtId="172" fontId="7" fillId="0" borderId="11" xfId="0" applyNumberFormat="1" applyFont="1" applyFill="1" applyBorder="1" applyAlignment="1">
      <alignment horizontal="center" vertical="center" wrapText="1"/>
    </xf>
    <xf numFmtId="172" fontId="7" fillId="0" borderId="14" xfId="0" applyNumberFormat="1" applyFont="1" applyFill="1" applyBorder="1" applyAlignment="1">
      <alignment horizontal="center" vertical="justify" wrapText="1"/>
    </xf>
    <xf numFmtId="0" fontId="7" fillId="0" borderId="14" xfId="0" applyFont="1" applyFill="1" applyBorder="1" applyAlignment="1">
      <alignment horizontal="center" vertical="justify" wrapText="1"/>
    </xf>
    <xf numFmtId="0" fontId="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/>
    </xf>
    <xf numFmtId="2" fontId="2" fillId="33" borderId="23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vertical="justify"/>
    </xf>
    <xf numFmtId="0" fontId="7" fillId="0" borderId="20" xfId="0" applyFont="1" applyFill="1" applyBorder="1" applyAlignment="1">
      <alignment horizontal="center" vertical="justify"/>
    </xf>
    <xf numFmtId="172" fontId="7" fillId="0" borderId="27" xfId="0" applyNumberFormat="1" applyFont="1" applyFill="1" applyBorder="1" applyAlignment="1">
      <alignment horizontal="center" vertical="justify"/>
    </xf>
    <xf numFmtId="2" fontId="7" fillId="0" borderId="27" xfId="0" applyNumberFormat="1" applyFont="1" applyFill="1" applyBorder="1" applyAlignment="1">
      <alignment horizontal="center" vertical="justify"/>
    </xf>
    <xf numFmtId="172" fontId="7" fillId="0" borderId="11" xfId="0" applyNumberFormat="1" applyFont="1" applyFill="1" applyBorder="1" applyAlignment="1">
      <alignment horizontal="center" vertical="justify"/>
    </xf>
    <xf numFmtId="2" fontId="7" fillId="0" borderId="11" xfId="0" applyNumberFormat="1" applyFont="1" applyFill="1" applyBorder="1" applyAlignment="1">
      <alignment horizontal="center" vertical="justify"/>
    </xf>
    <xf numFmtId="2" fontId="7" fillId="0" borderId="29" xfId="0" applyNumberFormat="1" applyFont="1" applyFill="1" applyBorder="1" applyAlignment="1">
      <alignment horizontal="center" vertical="justify"/>
    </xf>
    <xf numFmtId="172" fontId="7" fillId="0" borderId="25" xfId="0" applyNumberFormat="1" applyFont="1" applyFill="1" applyBorder="1" applyAlignment="1">
      <alignment horizontal="center" vertical="justify"/>
    </xf>
    <xf numFmtId="0" fontId="7" fillId="0" borderId="41" xfId="0" applyFont="1" applyFill="1" applyBorder="1" applyAlignment="1">
      <alignment horizontal="center" vertical="justify" wrapText="1"/>
    </xf>
    <xf numFmtId="0" fontId="7" fillId="0" borderId="44" xfId="0" applyFont="1" applyFill="1" applyBorder="1" applyAlignment="1">
      <alignment horizontal="center" vertical="justify" wrapText="1"/>
    </xf>
    <xf numFmtId="0" fontId="7" fillId="33" borderId="13" xfId="0" applyFont="1" applyFill="1" applyBorder="1" applyAlignment="1">
      <alignment horizontal="left" vertical="justify"/>
    </xf>
    <xf numFmtId="0" fontId="7" fillId="33" borderId="14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 vertical="justify"/>
    </xf>
    <xf numFmtId="0" fontId="7" fillId="33" borderId="11" xfId="0" applyFont="1" applyFill="1" applyBorder="1" applyAlignment="1">
      <alignment horizontal="center" vertical="justify"/>
    </xf>
    <xf numFmtId="2" fontId="2" fillId="0" borderId="18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45" xfId="0" applyFont="1" applyFill="1" applyBorder="1" applyAlignment="1">
      <alignment horizontal="center" vertical="center" wrapText="1" shrinkToFit="1"/>
    </xf>
    <xf numFmtId="0" fontId="2" fillId="0" borderId="52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37" xfId="0" applyFont="1" applyFill="1" applyBorder="1" applyAlignment="1">
      <alignment horizontal="center" vertical="center" wrapText="1" shrinkToFit="1"/>
    </xf>
    <xf numFmtId="0" fontId="2" fillId="0" borderId="57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58" xfId="0" applyFont="1" applyFill="1" applyBorder="1" applyAlignment="1">
      <alignment horizontal="center" vertical="center" wrapText="1" shrinkToFit="1"/>
    </xf>
    <xf numFmtId="0" fontId="2" fillId="33" borderId="59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" fontId="2" fillId="33" borderId="14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2" fillId="33" borderId="28" xfId="0" applyNumberFormat="1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 vertical="center" wrapText="1"/>
    </xf>
    <xf numFmtId="2" fontId="2" fillId="33" borderId="29" xfId="0" applyNumberFormat="1" applyFont="1" applyFill="1" applyBorder="1" applyAlignment="1">
      <alignment horizontal="center"/>
    </xf>
    <xf numFmtId="1" fontId="2" fillId="33" borderId="29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2" fontId="2" fillId="33" borderId="22" xfId="0" applyNumberFormat="1" applyFont="1" applyFill="1" applyBorder="1" applyAlignment="1">
      <alignment horizontal="center"/>
    </xf>
    <xf numFmtId="1" fontId="2" fillId="33" borderId="22" xfId="0" applyNumberFormat="1" applyFont="1" applyFill="1" applyBorder="1" applyAlignment="1">
      <alignment horizontal="center"/>
    </xf>
    <xf numFmtId="2" fontId="2" fillId="33" borderId="28" xfId="0" applyNumberFormat="1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 vertical="justify"/>
    </xf>
    <xf numFmtId="0" fontId="7" fillId="0" borderId="30" xfId="0" applyFont="1" applyFill="1" applyBorder="1" applyAlignment="1">
      <alignment horizontal="center" vertical="justify"/>
    </xf>
    <xf numFmtId="172" fontId="7" fillId="0" borderId="43" xfId="0" applyNumberFormat="1" applyFont="1" applyFill="1" applyBorder="1" applyAlignment="1">
      <alignment horizontal="center" vertical="justify"/>
    </xf>
    <xf numFmtId="172" fontId="7" fillId="0" borderId="22" xfId="0" applyNumberFormat="1" applyFont="1" applyFill="1" applyBorder="1" applyAlignment="1">
      <alignment horizontal="center" vertical="justify" wrapText="1"/>
    </xf>
    <xf numFmtId="2" fontId="7" fillId="0" borderId="22" xfId="0" applyNumberFormat="1" applyFont="1" applyFill="1" applyBorder="1" applyAlignment="1">
      <alignment horizontal="center" vertical="justify"/>
    </xf>
    <xf numFmtId="1" fontId="7" fillId="0" borderId="20" xfId="0" applyNumberFormat="1" applyFont="1" applyFill="1" applyBorder="1" applyAlignment="1">
      <alignment horizontal="center" vertical="justify"/>
    </xf>
    <xf numFmtId="0" fontId="7" fillId="0" borderId="60" xfId="0" applyFont="1" applyFill="1" applyBorder="1" applyAlignment="1">
      <alignment horizontal="center" vertical="justify"/>
    </xf>
    <xf numFmtId="0" fontId="7" fillId="0" borderId="14" xfId="0" applyNumberFormat="1" applyFont="1" applyFill="1" applyBorder="1" applyAlignment="1">
      <alignment horizontal="center" vertical="justify"/>
    </xf>
    <xf numFmtId="174" fontId="7" fillId="0" borderId="30" xfId="0" applyNumberFormat="1" applyFont="1" applyFill="1" applyBorder="1" applyAlignment="1">
      <alignment horizontal="center" vertical="justify"/>
    </xf>
    <xf numFmtId="1" fontId="7" fillId="0" borderId="11" xfId="0" applyNumberFormat="1" applyFont="1" applyFill="1" applyBorder="1" applyAlignment="1">
      <alignment horizontal="center" vertical="justify" wrapText="1"/>
    </xf>
    <xf numFmtId="0" fontId="7" fillId="0" borderId="55" xfId="0" applyFont="1" applyFill="1" applyBorder="1" applyAlignment="1">
      <alignment horizontal="center" vertical="justify"/>
    </xf>
    <xf numFmtId="1" fontId="7" fillId="0" borderId="29" xfId="0" applyNumberFormat="1" applyFont="1" applyFill="1" applyBorder="1" applyAlignment="1">
      <alignment horizontal="center" vertical="justify" wrapText="1"/>
    </xf>
    <xf numFmtId="0" fontId="7" fillId="0" borderId="10" xfId="0" applyNumberFormat="1" applyFont="1" applyFill="1" applyBorder="1" applyAlignment="1">
      <alignment horizontal="center" vertical="justify" wrapText="1"/>
    </xf>
    <xf numFmtId="49" fontId="7" fillId="0" borderId="11" xfId="0" applyNumberFormat="1" applyFont="1" applyFill="1" applyBorder="1" applyAlignment="1">
      <alignment horizontal="center" vertical="justify" wrapText="1"/>
    </xf>
    <xf numFmtId="0" fontId="7" fillId="0" borderId="11" xfId="0" applyNumberFormat="1" applyFont="1" applyFill="1" applyBorder="1" applyAlignment="1">
      <alignment horizontal="center" vertical="justify" wrapText="1"/>
    </xf>
    <xf numFmtId="0" fontId="7" fillId="0" borderId="25" xfId="0" applyNumberFormat="1" applyFont="1" applyFill="1" applyBorder="1" applyAlignment="1">
      <alignment horizontal="center" vertical="justify" wrapText="1"/>
    </xf>
    <xf numFmtId="2" fontId="7" fillId="0" borderId="25" xfId="0" applyNumberFormat="1" applyFont="1" applyFill="1" applyBorder="1" applyAlignment="1">
      <alignment horizontal="center" vertical="justify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 shrinkToFit="1"/>
    </xf>
    <xf numFmtId="0" fontId="8" fillId="0" borderId="32" xfId="0" applyFont="1" applyBorder="1" applyAlignment="1">
      <alignment horizontal="center" vertical="center" wrapText="1" shrinkToFi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 shrinkToFit="1"/>
    </xf>
    <xf numFmtId="0" fontId="8" fillId="0" borderId="63" xfId="0" applyFont="1" applyBorder="1" applyAlignment="1">
      <alignment horizontal="center" vertical="center" wrapText="1" shrinkToFit="1"/>
    </xf>
    <xf numFmtId="0" fontId="35" fillId="34" borderId="35" xfId="0" applyFont="1" applyFill="1" applyBorder="1" applyAlignment="1">
      <alignment horizontal="center" vertical="center" wrapText="1"/>
    </xf>
    <xf numFmtId="0" fontId="35" fillId="34" borderId="42" xfId="0" applyFont="1" applyFill="1" applyBorder="1" applyAlignment="1">
      <alignment horizontal="center" vertical="center" wrapText="1"/>
    </xf>
    <xf numFmtId="0" fontId="35" fillId="34" borderId="6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35" fillId="34" borderId="34" xfId="0" applyFont="1" applyFill="1" applyBorder="1" applyAlignment="1">
      <alignment horizontal="center" vertical="center" wrapText="1"/>
    </xf>
    <xf numFmtId="0" fontId="35" fillId="34" borderId="0" xfId="0" applyFont="1" applyFill="1" applyBorder="1" applyAlignment="1">
      <alignment horizontal="center" vertical="center" wrapText="1"/>
    </xf>
    <xf numFmtId="0" fontId="35" fillId="34" borderId="64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" fillId="33" borderId="67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68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2" fillId="33" borderId="69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70" xfId="0" applyFont="1" applyBorder="1" applyAlignment="1">
      <alignment horizontal="center" vertical="center" wrapText="1" shrinkToFit="1"/>
    </xf>
    <xf numFmtId="0" fontId="8" fillId="0" borderId="71" xfId="0" applyFont="1" applyBorder="1" applyAlignment="1">
      <alignment horizontal="center" vertical="center" wrapText="1" shrinkToFit="1"/>
    </xf>
    <xf numFmtId="0" fontId="2" fillId="33" borderId="47" xfId="0" applyFont="1" applyFill="1" applyBorder="1" applyAlignment="1">
      <alignment horizontal="center"/>
    </xf>
    <xf numFmtId="0" fontId="2" fillId="33" borderId="72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73" xfId="0" applyFont="1" applyFill="1" applyBorder="1" applyAlignment="1">
      <alignment horizontal="center"/>
    </xf>
    <xf numFmtId="0" fontId="2" fillId="33" borderId="74" xfId="0" applyFont="1" applyFill="1" applyBorder="1" applyAlignment="1">
      <alignment horizontal="center"/>
    </xf>
    <xf numFmtId="0" fontId="2" fillId="33" borderId="75" xfId="0" applyFont="1" applyFill="1" applyBorder="1" applyAlignment="1">
      <alignment horizontal="center"/>
    </xf>
    <xf numFmtId="0" fontId="35" fillId="34" borderId="31" xfId="0" applyFont="1" applyFill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 shrinkToFit="1"/>
    </xf>
    <xf numFmtId="0" fontId="8" fillId="0" borderId="48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45" xfId="0" applyFont="1" applyBorder="1" applyAlignment="1">
      <alignment horizontal="center" vertical="center" wrapText="1" shrinkToFit="1"/>
    </xf>
    <xf numFmtId="0" fontId="8" fillId="0" borderId="7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2" fillId="33" borderId="7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79" xfId="0" applyFont="1" applyFill="1" applyBorder="1" applyAlignment="1">
      <alignment horizontal="center"/>
    </xf>
    <xf numFmtId="0" fontId="8" fillId="0" borderId="80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5" fillId="34" borderId="83" xfId="0" applyFont="1" applyFill="1" applyBorder="1" applyAlignment="1">
      <alignment horizontal="center" vertical="center" wrapText="1"/>
    </xf>
    <xf numFmtId="0" fontId="35" fillId="34" borderId="65" xfId="0" applyFont="1" applyFill="1" applyBorder="1" applyAlignment="1">
      <alignment horizontal="center" vertical="center" wrapText="1"/>
    </xf>
    <xf numFmtId="0" fontId="35" fillId="34" borderId="66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 shrinkToFit="1"/>
    </xf>
    <xf numFmtId="0" fontId="35" fillId="34" borderId="84" xfId="0" applyFont="1" applyFill="1" applyBorder="1" applyAlignment="1">
      <alignment horizontal="center" vertical="center" wrapText="1"/>
    </xf>
    <xf numFmtId="0" fontId="35" fillId="34" borderId="85" xfId="0" applyFont="1" applyFill="1" applyBorder="1" applyAlignment="1">
      <alignment horizontal="center" vertical="center" wrapText="1"/>
    </xf>
    <xf numFmtId="0" fontId="8" fillId="0" borderId="83" xfId="0" applyFont="1" applyBorder="1" applyAlignment="1">
      <alignment horizontal="center"/>
    </xf>
    <xf numFmtId="0" fontId="8" fillId="0" borderId="86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justify" wrapText="1"/>
    </xf>
    <xf numFmtId="0" fontId="7" fillId="0" borderId="85" xfId="0" applyFont="1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justify"/>
    </xf>
    <xf numFmtId="0" fontId="7" fillId="0" borderId="37" xfId="0" applyFont="1" applyFill="1" applyBorder="1" applyAlignment="1">
      <alignment horizontal="center" vertical="justify"/>
    </xf>
    <xf numFmtId="0" fontId="5" fillId="0" borderId="70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justify" wrapText="1"/>
    </xf>
    <xf numFmtId="0" fontId="7" fillId="0" borderId="79" xfId="0" applyFont="1" applyFill="1" applyBorder="1" applyAlignment="1">
      <alignment horizontal="center" vertical="justify" wrapText="1"/>
    </xf>
    <xf numFmtId="0" fontId="7" fillId="0" borderId="56" xfId="0" applyFont="1" applyFill="1" applyBorder="1" applyAlignment="1">
      <alignment horizontal="center" vertical="justify" wrapText="1"/>
    </xf>
    <xf numFmtId="0" fontId="7" fillId="0" borderId="89" xfId="0" applyFont="1" applyFill="1" applyBorder="1" applyAlignment="1">
      <alignment horizontal="center" vertical="justify" wrapText="1"/>
    </xf>
    <xf numFmtId="0" fontId="7" fillId="0" borderId="68" xfId="0" applyFont="1" applyFill="1" applyBorder="1" applyAlignment="1">
      <alignment horizontal="center" vertical="justify" wrapText="1"/>
    </xf>
    <xf numFmtId="0" fontId="7" fillId="0" borderId="75" xfId="0" applyFont="1" applyFill="1" applyBorder="1" applyAlignment="1">
      <alignment horizontal="center" vertical="justify" wrapText="1"/>
    </xf>
    <xf numFmtId="0" fontId="7" fillId="0" borderId="90" xfId="0" applyFont="1" applyFill="1" applyBorder="1" applyAlignment="1">
      <alignment horizontal="center" vertical="justify"/>
    </xf>
    <xf numFmtId="0" fontId="7" fillId="0" borderId="91" xfId="0" applyFont="1" applyFill="1" applyBorder="1" applyAlignment="1">
      <alignment horizontal="center" vertical="justify"/>
    </xf>
    <xf numFmtId="0" fontId="7" fillId="0" borderId="73" xfId="0" applyFont="1" applyFill="1" applyBorder="1" applyAlignment="1">
      <alignment horizontal="center" vertical="justify"/>
    </xf>
    <xf numFmtId="0" fontId="7" fillId="0" borderId="79" xfId="0" applyFont="1" applyFill="1" applyBorder="1" applyAlignment="1">
      <alignment horizontal="center" vertical="justify"/>
    </xf>
    <xf numFmtId="0" fontId="7" fillId="0" borderId="68" xfId="0" applyFont="1" applyFill="1" applyBorder="1" applyAlignment="1">
      <alignment horizontal="center" vertical="justify"/>
    </xf>
    <xf numFmtId="0" fontId="7" fillId="0" borderId="75" xfId="0" applyFont="1" applyFill="1" applyBorder="1" applyAlignment="1">
      <alignment horizontal="center" vertical="justify"/>
    </xf>
    <xf numFmtId="0" fontId="7" fillId="0" borderId="56" xfId="0" applyFont="1" applyFill="1" applyBorder="1" applyAlignment="1">
      <alignment horizontal="center" vertical="justify"/>
    </xf>
    <xf numFmtId="0" fontId="7" fillId="0" borderId="89" xfId="0" applyFont="1" applyFill="1" applyBorder="1" applyAlignment="1">
      <alignment horizontal="center" vertical="justify"/>
    </xf>
    <xf numFmtId="2" fontId="7" fillId="0" borderId="68" xfId="0" applyNumberFormat="1" applyFont="1" applyFill="1" applyBorder="1" applyAlignment="1">
      <alignment horizontal="center" vertical="justify" wrapText="1"/>
    </xf>
    <xf numFmtId="2" fontId="7" fillId="0" borderId="43" xfId="0" applyNumberFormat="1" applyFont="1" applyFill="1" applyBorder="1" applyAlignment="1">
      <alignment horizontal="center" vertical="justify" wrapText="1"/>
    </xf>
    <xf numFmtId="0" fontId="5" fillId="4" borderId="83" xfId="0" applyFont="1" applyFill="1" applyBorder="1" applyAlignment="1">
      <alignment horizontal="center" shrinkToFit="1"/>
    </xf>
    <xf numFmtId="0" fontId="5" fillId="4" borderId="65" xfId="0" applyFont="1" applyFill="1" applyBorder="1" applyAlignment="1">
      <alignment horizontal="center" shrinkToFit="1"/>
    </xf>
    <xf numFmtId="0" fontId="5" fillId="4" borderId="66" xfId="0" applyFont="1" applyFill="1" applyBorder="1" applyAlignment="1">
      <alignment horizontal="center" shrinkToFit="1"/>
    </xf>
    <xf numFmtId="0" fontId="5" fillId="4" borderId="34" xfId="0" applyFont="1" applyFill="1" applyBorder="1" applyAlignment="1">
      <alignment horizontal="center" shrinkToFit="1"/>
    </xf>
    <xf numFmtId="0" fontId="5" fillId="4" borderId="84" xfId="0" applyFont="1" applyFill="1" applyBorder="1" applyAlignment="1">
      <alignment horizontal="center" shrinkToFit="1"/>
    </xf>
    <xf numFmtId="0" fontId="5" fillId="4" borderId="85" xfId="0" applyFont="1" applyFill="1" applyBorder="1" applyAlignment="1">
      <alignment horizontal="center" shrinkToFit="1"/>
    </xf>
    <xf numFmtId="0" fontId="5" fillId="4" borderId="83" xfId="0" applyFont="1" applyFill="1" applyBorder="1" applyAlignment="1">
      <alignment horizontal="center"/>
    </xf>
    <xf numFmtId="0" fontId="5" fillId="4" borderId="65" xfId="0" applyFont="1" applyFill="1" applyBorder="1" applyAlignment="1">
      <alignment horizontal="center"/>
    </xf>
    <xf numFmtId="0" fontId="5" fillId="4" borderId="66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justify"/>
    </xf>
    <xf numFmtId="0" fontId="7" fillId="0" borderId="92" xfId="0" applyFont="1" applyFill="1" applyBorder="1" applyAlignment="1">
      <alignment horizontal="center" vertical="justify"/>
    </xf>
    <xf numFmtId="0" fontId="5" fillId="0" borderId="1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justify" wrapText="1"/>
    </xf>
    <xf numFmtId="0" fontId="7" fillId="0" borderId="38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justify" wrapText="1"/>
    </xf>
    <xf numFmtId="0" fontId="7" fillId="0" borderId="37" xfId="0" applyFont="1" applyFill="1" applyBorder="1" applyAlignment="1">
      <alignment horizontal="center" vertical="justify" wrapText="1"/>
    </xf>
    <xf numFmtId="0" fontId="9" fillId="0" borderId="0" xfId="0" applyFont="1" applyAlignment="1">
      <alignment horizontal="left"/>
    </xf>
    <xf numFmtId="0" fontId="14" fillId="35" borderId="0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justify"/>
    </xf>
    <xf numFmtId="0" fontId="7" fillId="0" borderId="38" xfId="0" applyFont="1" applyFill="1" applyBorder="1" applyAlignment="1">
      <alignment horizontal="center" vertical="justify"/>
    </xf>
    <xf numFmtId="0" fontId="7" fillId="0" borderId="74" xfId="0" applyFont="1" applyFill="1" applyBorder="1" applyAlignment="1">
      <alignment horizontal="center" vertical="justify"/>
    </xf>
    <xf numFmtId="0" fontId="7" fillId="0" borderId="55" xfId="0" applyFont="1" applyFill="1" applyBorder="1" applyAlignment="1">
      <alignment horizontal="center" vertical="justify"/>
    </xf>
    <xf numFmtId="0" fontId="7" fillId="0" borderId="11" xfId="0" applyFont="1" applyFill="1" applyBorder="1" applyAlignment="1">
      <alignment horizontal="center" vertical="justify"/>
    </xf>
    <xf numFmtId="0" fontId="7" fillId="0" borderId="58" xfId="0" applyFont="1" applyFill="1" applyBorder="1" applyAlignment="1">
      <alignment horizontal="center" vertical="justify"/>
    </xf>
    <xf numFmtId="0" fontId="7" fillId="0" borderId="41" xfId="0" applyFont="1" applyFill="1" applyBorder="1" applyAlignment="1">
      <alignment horizontal="center" vertical="justify"/>
    </xf>
    <xf numFmtId="0" fontId="15" fillId="0" borderId="0" xfId="0" applyFont="1" applyAlignment="1">
      <alignment horizontal="center" vertical="center" textRotation="90" wrapText="1"/>
    </xf>
    <xf numFmtId="0" fontId="16" fillId="0" borderId="0" xfId="0" applyFont="1" applyAlignment="1">
      <alignment horizontal="center" vertical="center" textRotation="90" wrapText="1"/>
    </xf>
    <xf numFmtId="2" fontId="7" fillId="0" borderId="73" xfId="0" applyNumberFormat="1" applyFont="1" applyFill="1" applyBorder="1" applyAlignment="1">
      <alignment horizontal="center" vertical="justify" wrapText="1"/>
    </xf>
    <xf numFmtId="2" fontId="7" fillId="0" borderId="41" xfId="0" applyNumberFormat="1" applyFont="1" applyFill="1" applyBorder="1" applyAlignment="1">
      <alignment horizontal="center" vertical="justify" wrapText="1"/>
    </xf>
    <xf numFmtId="0" fontId="7" fillId="0" borderId="78" xfId="0" applyFont="1" applyFill="1" applyBorder="1" applyAlignment="1">
      <alignment horizontal="center" vertical="justify"/>
    </xf>
    <xf numFmtId="0" fontId="7" fillId="0" borderId="68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shrinkToFit="1"/>
    </xf>
    <xf numFmtId="0" fontId="5" fillId="0" borderId="65" xfId="0" applyFont="1" applyFill="1" applyBorder="1" applyAlignment="1">
      <alignment horizontal="center" shrinkToFit="1"/>
    </xf>
    <xf numFmtId="0" fontId="5" fillId="0" borderId="66" xfId="0" applyFont="1" applyFill="1" applyBorder="1" applyAlignment="1">
      <alignment horizontal="center" shrinkToFit="1"/>
    </xf>
    <xf numFmtId="0" fontId="7" fillId="0" borderId="88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33" borderId="68" xfId="0" applyFont="1" applyFill="1" applyBorder="1" applyAlignment="1">
      <alignment horizontal="center" vertical="justify"/>
    </xf>
    <xf numFmtId="0" fontId="7" fillId="33" borderId="75" xfId="0" applyFont="1" applyFill="1" applyBorder="1" applyAlignment="1">
      <alignment horizontal="center" vertical="justify"/>
    </xf>
    <xf numFmtId="0" fontId="5" fillId="0" borderId="60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justify"/>
    </xf>
    <xf numFmtId="0" fontId="7" fillId="0" borderId="85" xfId="0" applyFont="1" applyFill="1" applyBorder="1" applyAlignment="1">
      <alignment horizontal="center" vertical="justify"/>
    </xf>
    <xf numFmtId="0" fontId="7" fillId="0" borderId="22" xfId="0" applyFont="1" applyFill="1" applyBorder="1" applyAlignment="1">
      <alignment horizontal="center" vertical="justify"/>
    </xf>
    <xf numFmtId="0" fontId="7" fillId="0" borderId="36" xfId="0" applyFont="1" applyFill="1" applyBorder="1" applyAlignment="1">
      <alignment horizontal="center" vertical="justify"/>
    </xf>
    <xf numFmtId="0" fontId="7" fillId="0" borderId="89" xfId="0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vertical="justify"/>
    </xf>
    <xf numFmtId="0" fontId="7" fillId="0" borderId="64" xfId="0" applyFont="1" applyFill="1" applyBorder="1" applyAlignment="1">
      <alignment horizontal="center" vertical="justify"/>
    </xf>
    <xf numFmtId="0" fontId="31" fillId="0" borderId="68" xfId="0" applyFont="1" applyBorder="1" applyAlignment="1">
      <alignment horizontal="center"/>
    </xf>
    <xf numFmtId="0" fontId="31" fillId="0" borderId="4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8</xdr:row>
      <xdr:rowOff>85725</xdr:rowOff>
    </xdr:from>
    <xdr:to>
      <xdr:col>0</xdr:col>
      <xdr:colOff>3095625</xdr:colOff>
      <xdr:row>13</xdr:row>
      <xdr:rowOff>152400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76425"/>
          <a:ext cx="3028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47</xdr:row>
      <xdr:rowOff>142875</xdr:rowOff>
    </xdr:from>
    <xdr:to>
      <xdr:col>0</xdr:col>
      <xdr:colOff>3162300</xdr:colOff>
      <xdr:row>52</xdr:row>
      <xdr:rowOff>104775</xdr:rowOff>
    </xdr:to>
    <xdr:pic>
      <xdr:nvPicPr>
        <xdr:cNvPr id="2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8286750"/>
          <a:ext cx="305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54</xdr:row>
      <xdr:rowOff>19050</xdr:rowOff>
    </xdr:from>
    <xdr:to>
      <xdr:col>0</xdr:col>
      <xdr:colOff>3133725</xdr:colOff>
      <xdr:row>58</xdr:row>
      <xdr:rowOff>123825</xdr:rowOff>
    </xdr:to>
    <xdr:pic>
      <xdr:nvPicPr>
        <xdr:cNvPr id="3" name="Picture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9305925"/>
          <a:ext cx="2981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19</xdr:row>
      <xdr:rowOff>123825</xdr:rowOff>
    </xdr:from>
    <xdr:to>
      <xdr:col>0</xdr:col>
      <xdr:colOff>3162300</xdr:colOff>
      <xdr:row>25</xdr:row>
      <xdr:rowOff>133350</xdr:rowOff>
    </xdr:to>
    <xdr:pic>
      <xdr:nvPicPr>
        <xdr:cNvPr id="4" name="Picture 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3705225"/>
          <a:ext cx="3057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31</xdr:row>
      <xdr:rowOff>95250</xdr:rowOff>
    </xdr:from>
    <xdr:to>
      <xdr:col>0</xdr:col>
      <xdr:colOff>3143250</xdr:colOff>
      <xdr:row>37</xdr:row>
      <xdr:rowOff>47625</xdr:rowOff>
    </xdr:to>
    <xdr:pic>
      <xdr:nvPicPr>
        <xdr:cNvPr id="5" name="Picture 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5629275"/>
          <a:ext cx="3057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42</xdr:row>
      <xdr:rowOff>0</xdr:rowOff>
    </xdr:from>
    <xdr:to>
      <xdr:col>0</xdr:col>
      <xdr:colOff>3114675</xdr:colOff>
      <xdr:row>46</xdr:row>
      <xdr:rowOff>104775</xdr:rowOff>
    </xdr:to>
    <xdr:pic>
      <xdr:nvPicPr>
        <xdr:cNvPr id="6" name="Picture 6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7324725"/>
          <a:ext cx="2876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allosklad.k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allosklad.kz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156"/>
  <sheetViews>
    <sheetView tabSelected="1" zoomScaleSheetLayoutView="100" workbookViewId="0" topLeftCell="A10">
      <selection activeCell="E39" sqref="E39"/>
    </sheetView>
  </sheetViews>
  <sheetFormatPr defaultColWidth="9.00390625" defaultRowHeight="12.75"/>
  <cols>
    <col min="1" max="1" width="42.125" style="0" customWidth="1"/>
    <col min="3" max="3" width="8.375" style="0" customWidth="1"/>
    <col min="4" max="5" width="9.00390625" style="0" customWidth="1"/>
    <col min="6" max="6" width="7.625" style="0" customWidth="1"/>
    <col min="7" max="7" width="7.375" style="0" customWidth="1"/>
    <col min="8" max="8" width="9.75390625" style="0" hidden="1" customWidth="1"/>
    <col min="9" max="9" width="10.625" style="0" customWidth="1"/>
    <col min="10" max="10" width="10.375" style="0" customWidth="1"/>
    <col min="11" max="11" width="8.25390625" style="0" hidden="1" customWidth="1"/>
  </cols>
  <sheetData>
    <row r="1" spans="1:10" ht="12.75">
      <c r="A1" s="319" t="s">
        <v>155</v>
      </c>
      <c r="B1" s="319"/>
      <c r="C1" s="319"/>
      <c r="D1" s="319"/>
      <c r="E1" s="319"/>
      <c r="F1" s="319"/>
      <c r="G1" s="319"/>
      <c r="H1" s="319"/>
      <c r="I1" s="319"/>
      <c r="J1" s="319"/>
    </row>
    <row r="2" spans="1:10" ht="25.5" customHeight="1">
      <c r="A2" s="320" t="s">
        <v>42</v>
      </c>
      <c r="B2" s="320"/>
      <c r="C2" s="320"/>
      <c r="D2" s="320"/>
      <c r="E2" s="320"/>
      <c r="F2" s="320"/>
      <c r="G2" s="320"/>
      <c r="H2" s="320"/>
      <c r="I2" s="320"/>
      <c r="J2" s="320"/>
    </row>
    <row r="3" spans="1:10" ht="19.5" customHeight="1">
      <c r="A3" s="318" t="s">
        <v>152</v>
      </c>
      <c r="B3" s="318"/>
      <c r="C3" s="318"/>
      <c r="D3" s="318"/>
      <c r="E3" s="318"/>
      <c r="F3" s="318"/>
      <c r="G3" s="318"/>
      <c r="H3" s="318"/>
      <c r="I3" s="88"/>
      <c r="J3" s="29" t="s">
        <v>300</v>
      </c>
    </row>
    <row r="4" spans="1:10" ht="16.5" customHeight="1" thickBot="1">
      <c r="A4" s="14" t="s">
        <v>280</v>
      </c>
      <c r="B4" s="117"/>
      <c r="C4" s="117"/>
      <c r="D4" s="117"/>
      <c r="E4" s="117"/>
      <c r="F4" s="117"/>
      <c r="G4" s="117"/>
      <c r="H4" s="117"/>
      <c r="I4" s="27"/>
      <c r="J4" s="118"/>
    </row>
    <row r="5" spans="1:10" ht="15" customHeight="1" thickBot="1">
      <c r="A5" s="321" t="s">
        <v>185</v>
      </c>
      <c r="B5" s="322"/>
      <c r="C5" s="322"/>
      <c r="D5" s="322"/>
      <c r="E5" s="322"/>
      <c r="F5" s="322"/>
      <c r="G5" s="322"/>
      <c r="H5" s="322"/>
      <c r="I5" s="322"/>
      <c r="J5" s="323"/>
    </row>
    <row r="6" spans="1:11" ht="24" customHeight="1" thickBot="1">
      <c r="A6" s="84" t="s">
        <v>0</v>
      </c>
      <c r="B6" s="264" t="s">
        <v>253</v>
      </c>
      <c r="C6" s="264" t="s">
        <v>254</v>
      </c>
      <c r="D6" s="314" t="s">
        <v>258</v>
      </c>
      <c r="E6" s="265" t="s">
        <v>259</v>
      </c>
      <c r="F6" s="316" t="s">
        <v>260</v>
      </c>
      <c r="G6" s="264" t="s">
        <v>257</v>
      </c>
      <c r="H6" s="263" t="s">
        <v>262</v>
      </c>
      <c r="I6" s="264" t="s">
        <v>255</v>
      </c>
      <c r="J6" s="264" t="s">
        <v>256</v>
      </c>
      <c r="K6" t="s">
        <v>261</v>
      </c>
    </row>
    <row r="7" spans="1:10" ht="15" customHeight="1" thickBot="1">
      <c r="A7" s="87" t="s">
        <v>275</v>
      </c>
      <c r="B7" s="264"/>
      <c r="C7" s="264"/>
      <c r="D7" s="315"/>
      <c r="E7" s="266"/>
      <c r="F7" s="309"/>
      <c r="G7" s="264"/>
      <c r="H7" s="324"/>
      <c r="I7" s="264"/>
      <c r="J7" s="264"/>
    </row>
    <row r="8" spans="1:11" ht="12.75">
      <c r="A8" s="95" t="s">
        <v>145</v>
      </c>
      <c r="B8" s="204">
        <v>0.25</v>
      </c>
      <c r="C8" s="205" t="s">
        <v>29</v>
      </c>
      <c r="D8" s="206">
        <v>5.7</v>
      </c>
      <c r="E8" s="207">
        <f>H8/D8</f>
        <v>413.6166666666666</v>
      </c>
      <c r="F8" s="207">
        <f>G8/D8</f>
        <v>391.94999999999993</v>
      </c>
      <c r="G8" s="207">
        <f aca="true" t="shared" si="0" ref="G8:G41">I8*K8/1000</f>
        <v>2234.115</v>
      </c>
      <c r="H8" s="207">
        <f>(I8+10000)*K8/1000</f>
        <v>2357.615</v>
      </c>
      <c r="I8" s="208">
        <f aca="true" t="shared" si="1" ref="I8:I13">I77</f>
        <v>180900</v>
      </c>
      <c r="J8" s="139">
        <f>I8</f>
        <v>180900</v>
      </c>
      <c r="K8" s="85">
        <v>12.35</v>
      </c>
    </row>
    <row r="9" spans="1:11" ht="12.75">
      <c r="A9" s="138"/>
      <c r="B9" s="104">
        <v>0.3</v>
      </c>
      <c r="C9" s="192" t="s">
        <v>29</v>
      </c>
      <c r="D9" s="193">
        <v>5.7</v>
      </c>
      <c r="E9" s="105">
        <f>H9/D9</f>
        <v>458.5335087719298</v>
      </c>
      <c r="F9" s="105">
        <f>G9/D9</f>
        <v>433.4633333333333</v>
      </c>
      <c r="G9" s="105">
        <f>I9*K9/1000</f>
        <v>2470.741</v>
      </c>
      <c r="H9" s="105">
        <f>(I9+10000)*K9/1000</f>
        <v>2613.641</v>
      </c>
      <c r="I9" s="106">
        <f t="shared" si="1"/>
        <v>172900</v>
      </c>
      <c r="J9" s="107">
        <f>I9</f>
        <v>172900</v>
      </c>
      <c r="K9" s="85">
        <v>14.29</v>
      </c>
    </row>
    <row r="10" spans="1:11" ht="12.75">
      <c r="A10" s="138"/>
      <c r="B10" s="104">
        <v>0.3</v>
      </c>
      <c r="C10" s="192" t="s">
        <v>270</v>
      </c>
      <c r="D10" s="193">
        <v>7.14</v>
      </c>
      <c r="E10" s="105">
        <f>E9</f>
        <v>458.5335087719298</v>
      </c>
      <c r="F10" s="105">
        <f>F9</f>
        <v>433.4633333333333</v>
      </c>
      <c r="G10" s="105">
        <f>I10*K10/1000</f>
        <v>3155.641125</v>
      </c>
      <c r="H10" s="105">
        <f>(I10+10000)*K10/1000</f>
        <v>3338.153625</v>
      </c>
      <c r="I10" s="106">
        <f t="shared" si="1"/>
        <v>172900</v>
      </c>
      <c r="J10" s="107">
        <f>I10</f>
        <v>172900</v>
      </c>
      <c r="K10" s="85">
        <f>0.31*1.25*6*7.85</f>
        <v>18.25125</v>
      </c>
    </row>
    <row r="11" spans="1:11" ht="12.75">
      <c r="A11" s="86"/>
      <c r="B11" s="104">
        <v>0.35</v>
      </c>
      <c r="C11" s="192" t="s">
        <v>29</v>
      </c>
      <c r="D11" s="193">
        <v>5.7</v>
      </c>
      <c r="E11" s="105">
        <f>H11/D11</f>
        <v>526.1285964912281</v>
      </c>
      <c r="F11" s="105">
        <f>G11/D11</f>
        <v>496.88298245614044</v>
      </c>
      <c r="G11" s="105">
        <f t="shared" si="0"/>
        <v>2832.2330000000006</v>
      </c>
      <c r="H11" s="105">
        <f>(I11+10000)*K11/1000</f>
        <v>2998.9330000000004</v>
      </c>
      <c r="I11" s="106">
        <f t="shared" si="1"/>
        <v>169900</v>
      </c>
      <c r="J11" s="107">
        <f aca="true" t="shared" si="2" ref="J11:J41">I11</f>
        <v>169900</v>
      </c>
      <c r="K11" s="85">
        <v>16.67</v>
      </c>
    </row>
    <row r="12" spans="1:11" ht="12.75">
      <c r="A12" s="86"/>
      <c r="B12" s="104">
        <v>0.35</v>
      </c>
      <c r="C12" s="192" t="s">
        <v>270</v>
      </c>
      <c r="D12" s="193">
        <v>7.14</v>
      </c>
      <c r="E12" s="105">
        <f>E11</f>
        <v>526.1285964912281</v>
      </c>
      <c r="F12" s="105">
        <f>F11</f>
        <v>496.88298245614044</v>
      </c>
      <c r="G12" s="105">
        <f>I12*K12/1000</f>
        <v>3601.0304999999994</v>
      </c>
      <c r="H12" s="105">
        <f>(I12+10000)*K12/1000</f>
        <v>3812.9804999999997</v>
      </c>
      <c r="I12" s="106">
        <f t="shared" si="1"/>
        <v>169900</v>
      </c>
      <c r="J12" s="107">
        <f>I12</f>
        <v>169900</v>
      </c>
      <c r="K12" s="85">
        <f>0.36*1.25*6*7.85</f>
        <v>21.194999999999997</v>
      </c>
    </row>
    <row r="13" spans="1:11" ht="12.75">
      <c r="A13" s="83"/>
      <c r="B13" s="152">
        <v>0.4</v>
      </c>
      <c r="C13" s="173" t="s">
        <v>29</v>
      </c>
      <c r="D13" s="174">
        <v>5.7</v>
      </c>
      <c r="E13" s="149">
        <f>H13/D13</f>
        <v>554.9536842105264</v>
      </c>
      <c r="F13" s="149">
        <f>G13/D13</f>
        <v>521.901052631579</v>
      </c>
      <c r="G13" s="149">
        <f t="shared" si="0"/>
        <v>2974.8360000000002</v>
      </c>
      <c r="H13" s="149">
        <f aca="true" t="shared" si="3" ref="H13:H41">(I13+10000)*K13/1000</f>
        <v>3163.2360000000003</v>
      </c>
      <c r="I13" s="150">
        <f t="shared" si="1"/>
        <v>157900</v>
      </c>
      <c r="J13" s="151">
        <f>I13</f>
        <v>157900</v>
      </c>
      <c r="K13" s="85">
        <f>B13*1*6*7.85</f>
        <v>18.840000000000003</v>
      </c>
    </row>
    <row r="14" spans="1:13" ht="12.75">
      <c r="A14" s="83"/>
      <c r="B14" s="152">
        <v>0.45</v>
      </c>
      <c r="C14" s="173" t="s">
        <v>29</v>
      </c>
      <c r="D14" s="174">
        <v>5.7</v>
      </c>
      <c r="E14" s="149">
        <f>H14/D14</f>
        <v>594.5755263157895</v>
      </c>
      <c r="F14" s="149">
        <f>G14/D14</f>
        <v>557.3913157894737</v>
      </c>
      <c r="G14" s="149">
        <f t="shared" si="0"/>
        <v>3177.1305</v>
      </c>
      <c r="H14" s="149">
        <f t="shared" si="3"/>
        <v>3389.0805</v>
      </c>
      <c r="I14" s="150">
        <f>I84</f>
        <v>149900</v>
      </c>
      <c r="J14" s="151">
        <f t="shared" si="2"/>
        <v>149900</v>
      </c>
      <c r="K14" s="85">
        <f>B14*1*6*7.85</f>
        <v>21.195</v>
      </c>
      <c r="M14" s="94"/>
    </row>
    <row r="15" spans="1:11" ht="12.75">
      <c r="A15" s="86"/>
      <c r="B15" s="152">
        <v>0.5</v>
      </c>
      <c r="C15" s="173" t="s">
        <v>29</v>
      </c>
      <c r="D15" s="174">
        <v>5.7</v>
      </c>
      <c r="E15" s="149">
        <f>H15/D15</f>
        <v>644.1131578947368</v>
      </c>
      <c r="F15" s="149">
        <f>G15/D15</f>
        <v>602.7973684210525</v>
      </c>
      <c r="G15" s="149">
        <f t="shared" si="0"/>
        <v>3435.9449999999997</v>
      </c>
      <c r="H15" s="149">
        <f t="shared" si="3"/>
        <v>3671.4449999999997</v>
      </c>
      <c r="I15" s="150">
        <f>I86</f>
        <v>145900</v>
      </c>
      <c r="J15" s="151">
        <f t="shared" si="2"/>
        <v>145900</v>
      </c>
      <c r="K15" s="85">
        <f>B15*1*6*7.85</f>
        <v>23.549999999999997</v>
      </c>
    </row>
    <row r="16" spans="1:11" ht="12.75">
      <c r="A16" s="83"/>
      <c r="B16" s="152">
        <v>0.5</v>
      </c>
      <c r="C16" s="173" t="s">
        <v>270</v>
      </c>
      <c r="D16" s="174">
        <v>7.14</v>
      </c>
      <c r="E16" s="149">
        <f>E15</f>
        <v>644.1131578947368</v>
      </c>
      <c r="F16" s="149">
        <f>F15</f>
        <v>602.7973684210525</v>
      </c>
      <c r="G16" s="149">
        <f t="shared" si="0"/>
        <v>4294.93125</v>
      </c>
      <c r="H16" s="149">
        <f t="shared" si="3"/>
        <v>4589.30625</v>
      </c>
      <c r="I16" s="150">
        <f>I87</f>
        <v>145900</v>
      </c>
      <c r="J16" s="151">
        <f t="shared" si="2"/>
        <v>145900</v>
      </c>
      <c r="K16" s="85">
        <f>B16*1.25*6*7.85</f>
        <v>29.4375</v>
      </c>
    </row>
    <row r="17" spans="1:11" ht="13.5" thickBot="1">
      <c r="A17" s="83"/>
      <c r="B17" s="233">
        <v>0.55</v>
      </c>
      <c r="C17" s="234" t="s">
        <v>270</v>
      </c>
      <c r="D17" s="235">
        <v>7.14</v>
      </c>
      <c r="E17" s="236">
        <f>H17/D17</f>
        <v>707.0359768907563</v>
      </c>
      <c r="F17" s="236">
        <f>G17/D17</f>
        <v>661.6840861344538</v>
      </c>
      <c r="G17" s="236">
        <f t="shared" si="0"/>
        <v>4724.424375</v>
      </c>
      <c r="H17" s="236">
        <f t="shared" si="3"/>
        <v>5048.236875</v>
      </c>
      <c r="I17" s="230">
        <f>I88</f>
        <v>145900</v>
      </c>
      <c r="J17" s="231">
        <f t="shared" si="2"/>
        <v>145900</v>
      </c>
      <c r="K17" s="85">
        <f>B17*1.25*6*7.85</f>
        <v>32.38125</v>
      </c>
    </row>
    <row r="18" spans="1:11" ht="12.75">
      <c r="A18" s="95" t="s">
        <v>146</v>
      </c>
      <c r="B18" s="209">
        <v>0.25</v>
      </c>
      <c r="C18" s="205" t="s">
        <v>271</v>
      </c>
      <c r="D18" s="206">
        <v>5.1</v>
      </c>
      <c r="E18" s="207">
        <f>H18/D18</f>
        <v>462.27745098039213</v>
      </c>
      <c r="F18" s="207">
        <f>G18/D18</f>
        <v>438.06176470588235</v>
      </c>
      <c r="G18" s="207">
        <f t="shared" si="0"/>
        <v>2234.115</v>
      </c>
      <c r="H18" s="207">
        <f>(I18+10000)*K18/1000</f>
        <v>2357.615</v>
      </c>
      <c r="I18" s="208">
        <f aca="true" t="shared" si="4" ref="I18:I29">I77</f>
        <v>180900</v>
      </c>
      <c r="J18" s="139">
        <f>I18</f>
        <v>180900</v>
      </c>
      <c r="K18" s="85">
        <v>12.35</v>
      </c>
    </row>
    <row r="19" spans="1:11" ht="12.75">
      <c r="A19" s="138"/>
      <c r="B19" s="194">
        <v>0.3</v>
      </c>
      <c r="C19" s="192" t="s">
        <v>271</v>
      </c>
      <c r="D19" s="193">
        <v>5.1</v>
      </c>
      <c r="E19" s="105">
        <f>H19/D19</f>
        <v>512.4786274509804</v>
      </c>
      <c r="F19" s="105">
        <f>G19/D19</f>
        <v>484.4590196078432</v>
      </c>
      <c r="G19" s="105">
        <f>I19*K19/1000</f>
        <v>2470.741</v>
      </c>
      <c r="H19" s="105">
        <f>(I19+10000)*K19/1000</f>
        <v>2613.641</v>
      </c>
      <c r="I19" s="106">
        <f t="shared" si="4"/>
        <v>172900</v>
      </c>
      <c r="J19" s="107">
        <f>I19</f>
        <v>172900</v>
      </c>
      <c r="K19" s="85">
        <v>14.29</v>
      </c>
    </row>
    <row r="20" spans="1:11" ht="12.75">
      <c r="A20" s="138"/>
      <c r="B20" s="195">
        <v>0.3</v>
      </c>
      <c r="C20" s="196" t="s">
        <v>273</v>
      </c>
      <c r="D20" s="197">
        <v>6.3749</v>
      </c>
      <c r="E20" s="105">
        <f>E19</f>
        <v>512.4786274509804</v>
      </c>
      <c r="F20" s="105">
        <f>F19</f>
        <v>484.4590196078432</v>
      </c>
      <c r="G20" s="105">
        <f>I20*K20/1000</f>
        <v>3155.641125</v>
      </c>
      <c r="H20" s="105">
        <f>(I20+10000)*K20/1000</f>
        <v>3338.153625</v>
      </c>
      <c r="I20" s="106">
        <f t="shared" si="4"/>
        <v>172900</v>
      </c>
      <c r="J20" s="107">
        <f>I20</f>
        <v>172900</v>
      </c>
      <c r="K20" s="85">
        <f>0.31*1.25*6*7.85</f>
        <v>18.25125</v>
      </c>
    </row>
    <row r="21" spans="1:11" ht="12.75">
      <c r="A21" s="86"/>
      <c r="B21" s="194">
        <v>0.35</v>
      </c>
      <c r="C21" s="192" t="s">
        <v>271</v>
      </c>
      <c r="D21" s="193">
        <v>5.1</v>
      </c>
      <c r="E21" s="105">
        <f aca="true" t="shared" si="5" ref="E21:E29">H21/D21</f>
        <v>588.0260784313726</v>
      </c>
      <c r="F21" s="105">
        <f aca="true" t="shared" si="6" ref="F21:F29">G21/D21</f>
        <v>555.3398039215688</v>
      </c>
      <c r="G21" s="105">
        <f t="shared" si="0"/>
        <v>2832.2330000000006</v>
      </c>
      <c r="H21" s="105">
        <f t="shared" si="3"/>
        <v>2998.9330000000004</v>
      </c>
      <c r="I21" s="106">
        <f t="shared" si="4"/>
        <v>169900</v>
      </c>
      <c r="J21" s="107">
        <f t="shared" si="2"/>
        <v>169900</v>
      </c>
      <c r="K21" s="85">
        <v>16.67</v>
      </c>
    </row>
    <row r="22" spans="1:11" ht="12.75">
      <c r="A22" s="83"/>
      <c r="B22" s="194">
        <v>0.35</v>
      </c>
      <c r="C22" s="192" t="s">
        <v>273</v>
      </c>
      <c r="D22" s="193">
        <v>6.3749</v>
      </c>
      <c r="E22" s="105">
        <f>E21</f>
        <v>588.0260784313726</v>
      </c>
      <c r="F22" s="105">
        <f>F21</f>
        <v>555.3398039215688</v>
      </c>
      <c r="G22" s="105">
        <f t="shared" si="0"/>
        <v>3601.0304999999994</v>
      </c>
      <c r="H22" s="105">
        <f t="shared" si="3"/>
        <v>3812.9804999999997</v>
      </c>
      <c r="I22" s="106">
        <f t="shared" si="4"/>
        <v>169900</v>
      </c>
      <c r="J22" s="107">
        <f t="shared" si="2"/>
        <v>169900</v>
      </c>
      <c r="K22" s="85">
        <f>0.36*1.25*6*7.85</f>
        <v>21.194999999999997</v>
      </c>
    </row>
    <row r="23" spans="1:11" ht="12.75">
      <c r="A23" s="83"/>
      <c r="B23" s="176">
        <v>0.4</v>
      </c>
      <c r="C23" s="173" t="s">
        <v>271</v>
      </c>
      <c r="D23" s="174">
        <v>5.1</v>
      </c>
      <c r="E23" s="149">
        <f t="shared" si="5"/>
        <v>620.2423529411766</v>
      </c>
      <c r="F23" s="149">
        <f t="shared" si="6"/>
        <v>583.3011764705883</v>
      </c>
      <c r="G23" s="149">
        <f t="shared" si="0"/>
        <v>2974.8360000000002</v>
      </c>
      <c r="H23" s="149">
        <f t="shared" si="3"/>
        <v>3163.2360000000003</v>
      </c>
      <c r="I23" s="150">
        <f t="shared" si="4"/>
        <v>157900</v>
      </c>
      <c r="J23" s="151">
        <f>I23</f>
        <v>157900</v>
      </c>
      <c r="K23" s="85">
        <f aca="true" t="shared" si="7" ref="K23:K29">B23*1*6*7.85</f>
        <v>18.840000000000003</v>
      </c>
    </row>
    <row r="24" spans="1:11" ht="12.75">
      <c r="A24" s="83"/>
      <c r="B24" s="176">
        <v>0.4</v>
      </c>
      <c r="C24" s="173" t="s">
        <v>273</v>
      </c>
      <c r="D24" s="174">
        <v>6.374</v>
      </c>
      <c r="E24" s="149">
        <f t="shared" si="5"/>
        <v>620.3396611233135</v>
      </c>
      <c r="F24" s="149">
        <f t="shared" si="6"/>
        <v>583.3926890492626</v>
      </c>
      <c r="G24" s="149">
        <f t="shared" si="0"/>
        <v>3718.5449999999996</v>
      </c>
      <c r="H24" s="149">
        <f t="shared" si="3"/>
        <v>3954.0449999999996</v>
      </c>
      <c r="I24" s="150">
        <f t="shared" si="4"/>
        <v>157900</v>
      </c>
      <c r="J24" s="151">
        <f>I24</f>
        <v>157900</v>
      </c>
      <c r="K24" s="85">
        <f>B24*1.25*6*7.85</f>
        <v>23.549999999999997</v>
      </c>
    </row>
    <row r="25" spans="1:11" ht="12.75">
      <c r="A25" s="86"/>
      <c r="B25" s="176">
        <v>0.45</v>
      </c>
      <c r="C25" s="173" t="s">
        <v>271</v>
      </c>
      <c r="D25" s="174">
        <v>5.1</v>
      </c>
      <c r="E25" s="149">
        <f t="shared" si="5"/>
        <v>664.5255882352942</v>
      </c>
      <c r="F25" s="149">
        <f t="shared" si="6"/>
        <v>622.9667647058824</v>
      </c>
      <c r="G25" s="149">
        <f t="shared" si="0"/>
        <v>3177.1305</v>
      </c>
      <c r="H25" s="149">
        <f t="shared" si="3"/>
        <v>3389.0805</v>
      </c>
      <c r="I25" s="150">
        <f t="shared" si="4"/>
        <v>149900</v>
      </c>
      <c r="J25" s="151">
        <f t="shared" si="2"/>
        <v>149900</v>
      </c>
      <c r="K25" s="85">
        <f t="shared" si="7"/>
        <v>21.195</v>
      </c>
    </row>
    <row r="26" spans="1:11" ht="12.75">
      <c r="A26" s="86"/>
      <c r="B26" s="176">
        <v>0.45</v>
      </c>
      <c r="C26" s="173" t="s">
        <v>273</v>
      </c>
      <c r="D26" s="174">
        <v>6.3749</v>
      </c>
      <c r="E26" s="149">
        <f t="shared" si="5"/>
        <v>664.5360123296051</v>
      </c>
      <c r="F26" s="149">
        <f t="shared" si="6"/>
        <v>622.9765368868531</v>
      </c>
      <c r="G26" s="149">
        <f t="shared" si="0"/>
        <v>3971.413125</v>
      </c>
      <c r="H26" s="149">
        <f t="shared" si="3"/>
        <v>4236.350625</v>
      </c>
      <c r="I26" s="150">
        <f t="shared" si="4"/>
        <v>149900</v>
      </c>
      <c r="J26" s="151">
        <f t="shared" si="2"/>
        <v>149900</v>
      </c>
      <c r="K26" s="85">
        <f>B26*1.25*6*7.85</f>
        <v>26.49375</v>
      </c>
    </row>
    <row r="27" spans="1:11" ht="12.75">
      <c r="A27" s="83"/>
      <c r="B27" s="176">
        <v>0.5</v>
      </c>
      <c r="C27" s="173" t="s">
        <v>271</v>
      </c>
      <c r="D27" s="174">
        <v>5.1</v>
      </c>
      <c r="E27" s="149">
        <f t="shared" si="5"/>
        <v>719.8911764705882</v>
      </c>
      <c r="F27" s="149">
        <f t="shared" si="6"/>
        <v>673.714705882353</v>
      </c>
      <c r="G27" s="149">
        <f t="shared" si="0"/>
        <v>3435.9449999999997</v>
      </c>
      <c r="H27" s="149">
        <f t="shared" si="3"/>
        <v>3671.4449999999997</v>
      </c>
      <c r="I27" s="150">
        <f t="shared" si="4"/>
        <v>145900</v>
      </c>
      <c r="J27" s="151">
        <f t="shared" si="2"/>
        <v>145900</v>
      </c>
      <c r="K27" s="85">
        <f t="shared" si="7"/>
        <v>23.549999999999997</v>
      </c>
    </row>
    <row r="28" spans="1:11" ht="12.75">
      <c r="A28" s="83"/>
      <c r="B28" s="176">
        <v>0.5</v>
      </c>
      <c r="C28" s="173" t="s">
        <v>273</v>
      </c>
      <c r="D28" s="174">
        <v>6.374</v>
      </c>
      <c r="E28" s="149">
        <f t="shared" si="5"/>
        <v>720.0041182930655</v>
      </c>
      <c r="F28" s="149">
        <f t="shared" si="6"/>
        <v>673.820403200502</v>
      </c>
      <c r="G28" s="149">
        <f t="shared" si="0"/>
        <v>4294.93125</v>
      </c>
      <c r="H28" s="149">
        <f t="shared" si="3"/>
        <v>4589.30625</v>
      </c>
      <c r="I28" s="150">
        <f t="shared" si="4"/>
        <v>145900</v>
      </c>
      <c r="J28" s="151">
        <f t="shared" si="2"/>
        <v>145900</v>
      </c>
      <c r="K28" s="85">
        <f>B28*1.25*6*7.85</f>
        <v>29.4375</v>
      </c>
    </row>
    <row r="29" spans="1:11" ht="12.75">
      <c r="A29" s="83"/>
      <c r="B29" s="176">
        <v>0.55</v>
      </c>
      <c r="C29" s="173" t="s">
        <v>271</v>
      </c>
      <c r="D29" s="174">
        <v>5.1</v>
      </c>
      <c r="E29" s="149">
        <f t="shared" si="5"/>
        <v>791.8802941176472</v>
      </c>
      <c r="F29" s="149">
        <f t="shared" si="6"/>
        <v>741.0861764705883</v>
      </c>
      <c r="G29" s="149">
        <f t="shared" si="0"/>
        <v>3779.5395</v>
      </c>
      <c r="H29" s="149">
        <f t="shared" si="3"/>
        <v>4038.5895</v>
      </c>
      <c r="I29" s="150">
        <f t="shared" si="4"/>
        <v>145900</v>
      </c>
      <c r="J29" s="151">
        <f t="shared" si="2"/>
        <v>145900</v>
      </c>
      <c r="K29" s="85">
        <f t="shared" si="7"/>
        <v>25.905</v>
      </c>
    </row>
    <row r="30" spans="1:11" ht="13.5" thickBot="1">
      <c r="A30" s="83"/>
      <c r="B30" s="237">
        <v>0.55</v>
      </c>
      <c r="C30" s="226" t="s">
        <v>273</v>
      </c>
      <c r="D30" s="238">
        <v>6.3745</v>
      </c>
      <c r="E30" s="149">
        <f>E29</f>
        <v>791.8802941176472</v>
      </c>
      <c r="F30" s="149">
        <f>G30/D30</f>
        <v>741.1443054357203</v>
      </c>
      <c r="G30" s="225">
        <f t="shared" si="0"/>
        <v>4724.424375</v>
      </c>
      <c r="H30" s="225">
        <f t="shared" si="3"/>
        <v>5048.236875</v>
      </c>
      <c r="I30" s="224">
        <f>I88</f>
        <v>145900</v>
      </c>
      <c r="J30" s="227">
        <f t="shared" si="2"/>
        <v>145900</v>
      </c>
      <c r="K30" s="85">
        <f>B30*1.25*6*7.85</f>
        <v>32.38125</v>
      </c>
    </row>
    <row r="31" spans="1:11" ht="12.75">
      <c r="A31" s="96" t="s">
        <v>147</v>
      </c>
      <c r="B31" s="239">
        <v>0.4</v>
      </c>
      <c r="C31" s="240" t="s">
        <v>271</v>
      </c>
      <c r="D31" s="241">
        <v>5.1</v>
      </c>
      <c r="E31" s="242">
        <f>H31/D31</f>
        <v>620.2423529411766</v>
      </c>
      <c r="F31" s="242">
        <f>G31/D31</f>
        <v>583.3011764705883</v>
      </c>
      <c r="G31" s="242">
        <f t="shared" si="0"/>
        <v>2974.8360000000002</v>
      </c>
      <c r="H31" s="242">
        <f>(I31+10000)*K31/1000</f>
        <v>3163.2360000000003</v>
      </c>
      <c r="I31" s="228">
        <f aca="true" t="shared" si="8" ref="I31:I37">I82</f>
        <v>157900</v>
      </c>
      <c r="J31" s="229">
        <f>I31</f>
        <v>157900</v>
      </c>
      <c r="K31" s="85">
        <f>B31*1*6*7.85</f>
        <v>18.840000000000003</v>
      </c>
    </row>
    <row r="32" spans="1:11" ht="12.75">
      <c r="A32" s="90"/>
      <c r="B32" s="176">
        <v>0.4</v>
      </c>
      <c r="C32" s="173" t="s">
        <v>273</v>
      </c>
      <c r="D32" s="174">
        <v>6.374</v>
      </c>
      <c r="E32" s="149">
        <f>H32/D32</f>
        <v>620.3396611233135</v>
      </c>
      <c r="F32" s="149">
        <f>G32/D32</f>
        <v>583.3926890492626</v>
      </c>
      <c r="G32" s="149">
        <f t="shared" si="0"/>
        <v>3718.5449999999996</v>
      </c>
      <c r="H32" s="149">
        <f>(I32+10000)*K32/1000</f>
        <v>3954.0449999999996</v>
      </c>
      <c r="I32" s="150">
        <f t="shared" si="8"/>
        <v>157900</v>
      </c>
      <c r="J32" s="151">
        <f>I32</f>
        <v>157900</v>
      </c>
      <c r="K32" s="85">
        <f aca="true" t="shared" si="9" ref="K32:K73">B32*1.25*6*7.85</f>
        <v>23.549999999999997</v>
      </c>
    </row>
    <row r="33" spans="1:11" ht="12.75">
      <c r="A33" s="90"/>
      <c r="B33" s="176">
        <v>0.45</v>
      </c>
      <c r="C33" s="173" t="s">
        <v>271</v>
      </c>
      <c r="D33" s="174">
        <v>5.1</v>
      </c>
      <c r="E33" s="149">
        <f aca="true" t="shared" si="10" ref="E33:E39">H33/D33</f>
        <v>664.5255882352942</v>
      </c>
      <c r="F33" s="149">
        <f aca="true" t="shared" si="11" ref="F33:F39">G33/D33</f>
        <v>622.9667647058824</v>
      </c>
      <c r="G33" s="149">
        <f t="shared" si="0"/>
        <v>3177.1305</v>
      </c>
      <c r="H33" s="149">
        <f aca="true" t="shared" si="12" ref="H33:H40">(I33+10000)*K33/1000</f>
        <v>3389.0805</v>
      </c>
      <c r="I33" s="150">
        <f t="shared" si="8"/>
        <v>149900</v>
      </c>
      <c r="J33" s="151">
        <f t="shared" si="2"/>
        <v>149900</v>
      </c>
      <c r="K33" s="85">
        <f>B33*1*6*7.85</f>
        <v>21.195</v>
      </c>
    </row>
    <row r="34" spans="1:11" ht="12.75">
      <c r="A34" s="90"/>
      <c r="B34" s="176">
        <v>0.45</v>
      </c>
      <c r="C34" s="173" t="s">
        <v>273</v>
      </c>
      <c r="D34" s="174">
        <v>6.3749</v>
      </c>
      <c r="E34" s="149">
        <f t="shared" si="10"/>
        <v>664.5360123296051</v>
      </c>
      <c r="F34" s="149">
        <f t="shared" si="11"/>
        <v>622.9765368868531</v>
      </c>
      <c r="G34" s="149">
        <f t="shared" si="0"/>
        <v>3971.413125</v>
      </c>
      <c r="H34" s="149">
        <f t="shared" si="12"/>
        <v>4236.350625</v>
      </c>
      <c r="I34" s="150">
        <f t="shared" si="8"/>
        <v>149900</v>
      </c>
      <c r="J34" s="151">
        <f t="shared" si="2"/>
        <v>149900</v>
      </c>
      <c r="K34" s="85">
        <f t="shared" si="9"/>
        <v>26.49375</v>
      </c>
    </row>
    <row r="35" spans="1:11" ht="12.75">
      <c r="A35" s="90"/>
      <c r="B35" s="176">
        <v>0.5</v>
      </c>
      <c r="C35" s="173" t="s">
        <v>271</v>
      </c>
      <c r="D35" s="174">
        <v>5.1</v>
      </c>
      <c r="E35" s="149">
        <f t="shared" si="10"/>
        <v>719.8911764705882</v>
      </c>
      <c r="F35" s="149">
        <f t="shared" si="11"/>
        <v>673.714705882353</v>
      </c>
      <c r="G35" s="149">
        <f t="shared" si="0"/>
        <v>3435.9449999999997</v>
      </c>
      <c r="H35" s="149">
        <f t="shared" si="12"/>
        <v>3671.4449999999997</v>
      </c>
      <c r="I35" s="150">
        <f t="shared" si="8"/>
        <v>145900</v>
      </c>
      <c r="J35" s="151">
        <f t="shared" si="2"/>
        <v>145900</v>
      </c>
      <c r="K35" s="85">
        <f>B35*1*6*7.85</f>
        <v>23.549999999999997</v>
      </c>
    </row>
    <row r="36" spans="1:11" ht="12.75">
      <c r="A36" s="90"/>
      <c r="B36" s="176">
        <v>0.5</v>
      </c>
      <c r="C36" s="173" t="s">
        <v>273</v>
      </c>
      <c r="D36" s="174">
        <v>6.374</v>
      </c>
      <c r="E36" s="149">
        <f t="shared" si="10"/>
        <v>720.0041182930655</v>
      </c>
      <c r="F36" s="149">
        <f t="shared" si="11"/>
        <v>673.820403200502</v>
      </c>
      <c r="G36" s="149">
        <f t="shared" si="0"/>
        <v>4294.93125</v>
      </c>
      <c r="H36" s="149">
        <f t="shared" si="12"/>
        <v>4589.30625</v>
      </c>
      <c r="I36" s="150">
        <f t="shared" si="8"/>
        <v>145900</v>
      </c>
      <c r="J36" s="151">
        <f t="shared" si="2"/>
        <v>145900</v>
      </c>
      <c r="K36" s="85">
        <f t="shared" si="9"/>
        <v>29.4375</v>
      </c>
    </row>
    <row r="37" spans="1:11" ht="12.75">
      <c r="A37" s="90"/>
      <c r="B37" s="176">
        <v>0.55</v>
      </c>
      <c r="C37" s="173" t="s">
        <v>271</v>
      </c>
      <c r="D37" s="174">
        <v>5.1</v>
      </c>
      <c r="E37" s="149">
        <f t="shared" si="10"/>
        <v>791.8802941176472</v>
      </c>
      <c r="F37" s="149">
        <f t="shared" si="11"/>
        <v>741.0861764705883</v>
      </c>
      <c r="G37" s="149">
        <f t="shared" si="0"/>
        <v>3779.5395</v>
      </c>
      <c r="H37" s="149">
        <f t="shared" si="12"/>
        <v>4038.5895</v>
      </c>
      <c r="I37" s="150">
        <f t="shared" si="8"/>
        <v>145900</v>
      </c>
      <c r="J37" s="151">
        <f t="shared" si="2"/>
        <v>145900</v>
      </c>
      <c r="K37" s="85">
        <f>B37*1*6*7.85</f>
        <v>25.905</v>
      </c>
    </row>
    <row r="38" spans="1:11" ht="12.75">
      <c r="A38" s="90"/>
      <c r="B38" s="176">
        <v>0.55</v>
      </c>
      <c r="C38" s="173" t="s">
        <v>273</v>
      </c>
      <c r="D38" s="174">
        <v>6.3745</v>
      </c>
      <c r="E38" s="149">
        <f>E37</f>
        <v>791.8802941176472</v>
      </c>
      <c r="F38" s="149">
        <f t="shared" si="11"/>
        <v>741.1443054357203</v>
      </c>
      <c r="G38" s="149">
        <f t="shared" si="0"/>
        <v>4724.424375</v>
      </c>
      <c r="H38" s="149">
        <f t="shared" si="12"/>
        <v>5048.236875</v>
      </c>
      <c r="I38" s="150">
        <f>I88</f>
        <v>145900</v>
      </c>
      <c r="J38" s="151">
        <f t="shared" si="2"/>
        <v>145900</v>
      </c>
      <c r="K38" s="85">
        <f t="shared" si="9"/>
        <v>32.38125</v>
      </c>
    </row>
    <row r="39" spans="1:11" ht="12.75">
      <c r="A39" s="91"/>
      <c r="B39" s="176">
        <v>0.6</v>
      </c>
      <c r="C39" s="173" t="s">
        <v>273</v>
      </c>
      <c r="D39" s="174">
        <v>6.373</v>
      </c>
      <c r="E39" s="149">
        <f t="shared" si="10"/>
        <v>864.1405146712692</v>
      </c>
      <c r="F39" s="149">
        <f t="shared" si="11"/>
        <v>808.7113604268003</v>
      </c>
      <c r="G39" s="149">
        <f t="shared" si="0"/>
        <v>5153.917499999999</v>
      </c>
      <c r="H39" s="149">
        <f t="shared" si="12"/>
        <v>5507.167499999999</v>
      </c>
      <c r="I39" s="150">
        <f>I89</f>
        <v>145900</v>
      </c>
      <c r="J39" s="151">
        <f t="shared" si="2"/>
        <v>145900</v>
      </c>
      <c r="K39" s="85">
        <f t="shared" si="9"/>
        <v>35.324999999999996</v>
      </c>
    </row>
    <row r="40" spans="1:11" ht="12.75">
      <c r="A40" s="91"/>
      <c r="B40" s="176">
        <v>0.65</v>
      </c>
      <c r="C40" s="173" t="s">
        <v>273</v>
      </c>
      <c r="D40" s="174">
        <v>6.373</v>
      </c>
      <c r="E40" s="149">
        <f>H40/D40</f>
        <v>936.1522242272085</v>
      </c>
      <c r="F40" s="149">
        <f aca="true" t="shared" si="13" ref="F40:F59">G40/D40</f>
        <v>876.1039737957007</v>
      </c>
      <c r="G40" s="149">
        <f t="shared" si="0"/>
        <v>5583.410625</v>
      </c>
      <c r="H40" s="149">
        <f t="shared" si="12"/>
        <v>5966.098125</v>
      </c>
      <c r="I40" s="150">
        <f>I90</f>
        <v>145900</v>
      </c>
      <c r="J40" s="151">
        <f t="shared" si="2"/>
        <v>145900</v>
      </c>
      <c r="K40" s="85">
        <f t="shared" si="9"/>
        <v>38.26875</v>
      </c>
    </row>
    <row r="41" spans="1:11" ht="13.5" thickBot="1">
      <c r="A41" s="91"/>
      <c r="B41" s="237">
        <v>0.7</v>
      </c>
      <c r="C41" s="226" t="s">
        <v>273</v>
      </c>
      <c r="D41" s="238">
        <v>6.373</v>
      </c>
      <c r="E41" s="225">
        <f>H41/D41</f>
        <v>1008.1639337831476</v>
      </c>
      <c r="F41" s="225">
        <f t="shared" si="13"/>
        <v>943.4965871646007</v>
      </c>
      <c r="G41" s="225">
        <f t="shared" si="0"/>
        <v>6012.90375</v>
      </c>
      <c r="H41" s="225">
        <f t="shared" si="3"/>
        <v>6425.02875</v>
      </c>
      <c r="I41" s="224">
        <f>I91</f>
        <v>145900</v>
      </c>
      <c r="J41" s="227">
        <f t="shared" si="2"/>
        <v>145900</v>
      </c>
      <c r="K41" s="85">
        <f t="shared" si="9"/>
        <v>41.2125</v>
      </c>
    </row>
    <row r="42" spans="1:11" ht="12.75">
      <c r="A42" s="96" t="s">
        <v>148</v>
      </c>
      <c r="B42" s="239">
        <v>0.5</v>
      </c>
      <c r="C42" s="240" t="s">
        <v>268</v>
      </c>
      <c r="D42" s="241">
        <v>6</v>
      </c>
      <c r="E42" s="242">
        <f aca="true" t="shared" si="14" ref="E42:E59">H42/D42</f>
        <v>764.884375</v>
      </c>
      <c r="F42" s="242">
        <f t="shared" si="13"/>
        <v>715.821875</v>
      </c>
      <c r="G42" s="242">
        <f aca="true" t="shared" si="15" ref="G42:G59">I42*K42/1000</f>
        <v>4294.93125</v>
      </c>
      <c r="H42" s="242">
        <f aca="true" t="shared" si="16" ref="H42:H59">(I42+10000)*K42/1000</f>
        <v>4589.30625</v>
      </c>
      <c r="I42" s="228">
        <f>I87</f>
        <v>145900</v>
      </c>
      <c r="J42" s="229">
        <f aca="true" t="shared" si="17" ref="J42:J59">I42</f>
        <v>145900</v>
      </c>
      <c r="K42" s="85">
        <f t="shared" si="9"/>
        <v>29.4375</v>
      </c>
    </row>
    <row r="43" spans="1:11" ht="12.75">
      <c r="A43" s="90"/>
      <c r="B43" s="176">
        <v>0.6</v>
      </c>
      <c r="C43" s="173" t="s">
        <v>268</v>
      </c>
      <c r="D43" s="174">
        <v>6</v>
      </c>
      <c r="E43" s="149">
        <f t="shared" si="14"/>
        <v>917.8612499999998</v>
      </c>
      <c r="F43" s="149">
        <f t="shared" si="13"/>
        <v>858.9862499999998</v>
      </c>
      <c r="G43" s="149">
        <f t="shared" si="15"/>
        <v>5153.917499999999</v>
      </c>
      <c r="H43" s="149">
        <f t="shared" si="16"/>
        <v>5507.167499999999</v>
      </c>
      <c r="I43" s="150">
        <f>I89</f>
        <v>145900</v>
      </c>
      <c r="J43" s="151">
        <f t="shared" si="17"/>
        <v>145900</v>
      </c>
      <c r="K43" s="85">
        <f t="shared" si="9"/>
        <v>35.324999999999996</v>
      </c>
    </row>
    <row r="44" spans="1:11" ht="12.75">
      <c r="A44" s="91"/>
      <c r="B44" s="176">
        <v>0.65</v>
      </c>
      <c r="C44" s="173" t="s">
        <v>268</v>
      </c>
      <c r="D44" s="174">
        <v>6</v>
      </c>
      <c r="E44" s="149">
        <f t="shared" si="14"/>
        <v>994.3496875000001</v>
      </c>
      <c r="F44" s="149">
        <f t="shared" si="13"/>
        <v>930.5684375000001</v>
      </c>
      <c r="G44" s="149">
        <f t="shared" si="15"/>
        <v>5583.410625</v>
      </c>
      <c r="H44" s="149">
        <f t="shared" si="16"/>
        <v>5966.098125</v>
      </c>
      <c r="I44" s="150">
        <f>I90</f>
        <v>145900</v>
      </c>
      <c r="J44" s="151">
        <f t="shared" si="17"/>
        <v>145900</v>
      </c>
      <c r="K44" s="85">
        <f t="shared" si="9"/>
        <v>38.26875</v>
      </c>
    </row>
    <row r="45" spans="1:11" ht="12.75">
      <c r="A45" s="91"/>
      <c r="B45" s="176">
        <v>0.7</v>
      </c>
      <c r="C45" s="173" t="s">
        <v>268</v>
      </c>
      <c r="D45" s="174">
        <v>6</v>
      </c>
      <c r="E45" s="149">
        <f t="shared" si="14"/>
        <v>1070.838125</v>
      </c>
      <c r="F45" s="149">
        <f t="shared" si="13"/>
        <v>1002.1506250000001</v>
      </c>
      <c r="G45" s="149">
        <f t="shared" si="15"/>
        <v>6012.90375</v>
      </c>
      <c r="H45" s="149">
        <f t="shared" si="16"/>
        <v>6425.02875</v>
      </c>
      <c r="I45" s="150">
        <f>I91</f>
        <v>145900</v>
      </c>
      <c r="J45" s="151">
        <f t="shared" si="17"/>
        <v>145900</v>
      </c>
      <c r="K45" s="85">
        <f t="shared" si="9"/>
        <v>41.2125</v>
      </c>
    </row>
    <row r="46" spans="1:11" ht="12.75">
      <c r="A46" s="91"/>
      <c r="B46" s="176">
        <v>0.8</v>
      </c>
      <c r="C46" s="173" t="s">
        <v>268</v>
      </c>
      <c r="D46" s="174">
        <v>6</v>
      </c>
      <c r="E46" s="149">
        <f t="shared" si="14"/>
        <v>1176.715</v>
      </c>
      <c r="F46" s="149">
        <f t="shared" si="13"/>
        <v>1098.215</v>
      </c>
      <c r="G46" s="149">
        <f t="shared" si="15"/>
        <v>6589.289999999999</v>
      </c>
      <c r="H46" s="149">
        <f t="shared" si="16"/>
        <v>7060.289999999999</v>
      </c>
      <c r="I46" s="150">
        <f>I92</f>
        <v>139900</v>
      </c>
      <c r="J46" s="151">
        <f t="shared" si="17"/>
        <v>139900</v>
      </c>
      <c r="K46" s="85">
        <f t="shared" si="9"/>
        <v>47.099999999999994</v>
      </c>
    </row>
    <row r="47" spans="1:11" ht="13.5" thickBot="1">
      <c r="A47" s="92"/>
      <c r="B47" s="243">
        <v>0.9</v>
      </c>
      <c r="C47" s="234" t="s">
        <v>268</v>
      </c>
      <c r="D47" s="235">
        <v>6</v>
      </c>
      <c r="E47" s="236">
        <f t="shared" si="14"/>
        <v>1314.973125</v>
      </c>
      <c r="F47" s="236">
        <f t="shared" si="13"/>
        <v>1226.660625</v>
      </c>
      <c r="G47" s="236">
        <f t="shared" si="15"/>
        <v>7359.96375</v>
      </c>
      <c r="H47" s="236">
        <f t="shared" si="16"/>
        <v>7889.83875</v>
      </c>
      <c r="I47" s="230">
        <f>I94</f>
        <v>138900</v>
      </c>
      <c r="J47" s="231">
        <f>I47</f>
        <v>138900</v>
      </c>
      <c r="K47" s="85">
        <f t="shared" si="9"/>
        <v>52.9875</v>
      </c>
    </row>
    <row r="48" spans="1:11" ht="12.75">
      <c r="A48" s="97" t="s">
        <v>149</v>
      </c>
      <c r="B48" s="239">
        <v>0.5</v>
      </c>
      <c r="C48" s="240" t="s">
        <v>272</v>
      </c>
      <c r="D48" s="241">
        <v>5.52</v>
      </c>
      <c r="E48" s="242">
        <f t="shared" si="14"/>
        <v>831.3960597826087</v>
      </c>
      <c r="F48" s="242">
        <f t="shared" si="13"/>
        <v>778.0672554347826</v>
      </c>
      <c r="G48" s="242">
        <f t="shared" si="15"/>
        <v>4294.93125</v>
      </c>
      <c r="H48" s="242">
        <f t="shared" si="16"/>
        <v>4589.30625</v>
      </c>
      <c r="I48" s="228">
        <f>I87</f>
        <v>145900</v>
      </c>
      <c r="J48" s="229">
        <f t="shared" si="17"/>
        <v>145900</v>
      </c>
      <c r="K48" s="85">
        <f t="shared" si="9"/>
        <v>29.4375</v>
      </c>
    </row>
    <row r="49" spans="1:11" ht="12.75">
      <c r="A49" s="93"/>
      <c r="B49" s="176">
        <v>0.6</v>
      </c>
      <c r="C49" s="173" t="s">
        <v>272</v>
      </c>
      <c r="D49" s="174">
        <v>5.52</v>
      </c>
      <c r="E49" s="149">
        <f t="shared" si="14"/>
        <v>997.6752717391303</v>
      </c>
      <c r="F49" s="149">
        <f t="shared" si="13"/>
        <v>933.680706521739</v>
      </c>
      <c r="G49" s="149">
        <f t="shared" si="15"/>
        <v>5153.917499999999</v>
      </c>
      <c r="H49" s="149">
        <f t="shared" si="16"/>
        <v>5507.167499999999</v>
      </c>
      <c r="I49" s="150">
        <f>I89</f>
        <v>145900</v>
      </c>
      <c r="J49" s="151">
        <f t="shared" si="17"/>
        <v>145900</v>
      </c>
      <c r="K49" s="85">
        <f t="shared" si="9"/>
        <v>35.324999999999996</v>
      </c>
    </row>
    <row r="50" spans="1:11" ht="12.75">
      <c r="A50" s="91"/>
      <c r="B50" s="176">
        <v>0.65</v>
      </c>
      <c r="C50" s="173" t="s">
        <v>272</v>
      </c>
      <c r="D50" s="174">
        <v>5.52</v>
      </c>
      <c r="E50" s="149">
        <f t="shared" si="14"/>
        <v>1080.8148777173915</v>
      </c>
      <c r="F50" s="149">
        <f t="shared" si="13"/>
        <v>1011.4874320652176</v>
      </c>
      <c r="G50" s="149">
        <f t="shared" si="15"/>
        <v>5583.410625</v>
      </c>
      <c r="H50" s="149">
        <f t="shared" si="16"/>
        <v>5966.098125</v>
      </c>
      <c r="I50" s="150">
        <f>I90</f>
        <v>145900</v>
      </c>
      <c r="J50" s="151">
        <f t="shared" si="17"/>
        <v>145900</v>
      </c>
      <c r="K50" s="85">
        <f t="shared" si="9"/>
        <v>38.26875</v>
      </c>
    </row>
    <row r="51" spans="1:11" ht="12.75">
      <c r="A51" s="91"/>
      <c r="B51" s="176">
        <v>0.7</v>
      </c>
      <c r="C51" s="173" t="s">
        <v>272</v>
      </c>
      <c r="D51" s="174">
        <v>5.52</v>
      </c>
      <c r="E51" s="149">
        <f t="shared" si="14"/>
        <v>1163.9544836956522</v>
      </c>
      <c r="F51" s="149">
        <f t="shared" si="13"/>
        <v>1089.2941576086957</v>
      </c>
      <c r="G51" s="149">
        <f t="shared" si="15"/>
        <v>6012.90375</v>
      </c>
      <c r="H51" s="149">
        <f t="shared" si="16"/>
        <v>6425.02875</v>
      </c>
      <c r="I51" s="150">
        <f>I91</f>
        <v>145900</v>
      </c>
      <c r="J51" s="151">
        <f t="shared" si="17"/>
        <v>145900</v>
      </c>
      <c r="K51" s="85">
        <f t="shared" si="9"/>
        <v>41.2125</v>
      </c>
    </row>
    <row r="52" spans="1:11" ht="12.75">
      <c r="A52" s="91"/>
      <c r="B52" s="176">
        <v>0.8</v>
      </c>
      <c r="C52" s="173" t="s">
        <v>272</v>
      </c>
      <c r="D52" s="174">
        <v>5.52</v>
      </c>
      <c r="E52" s="149">
        <f t="shared" si="14"/>
        <v>1279.0380434782608</v>
      </c>
      <c r="F52" s="149">
        <f t="shared" si="13"/>
        <v>1193.711956521739</v>
      </c>
      <c r="G52" s="149">
        <f t="shared" si="15"/>
        <v>6589.289999999999</v>
      </c>
      <c r="H52" s="149">
        <f t="shared" si="16"/>
        <v>7060.289999999999</v>
      </c>
      <c r="I52" s="150">
        <f>I92</f>
        <v>139900</v>
      </c>
      <c r="J52" s="151">
        <f t="shared" si="17"/>
        <v>139900</v>
      </c>
      <c r="K52" s="85">
        <f t="shared" si="9"/>
        <v>47.099999999999994</v>
      </c>
    </row>
    <row r="53" spans="1:11" ht="13.5" thickBot="1">
      <c r="A53" s="92"/>
      <c r="B53" s="243">
        <v>0.9</v>
      </c>
      <c r="C53" s="234" t="s">
        <v>272</v>
      </c>
      <c r="D53" s="235">
        <v>5.52</v>
      </c>
      <c r="E53" s="236">
        <f t="shared" si="14"/>
        <v>1429.318614130435</v>
      </c>
      <c r="F53" s="236">
        <f t="shared" si="13"/>
        <v>1333.326766304348</v>
      </c>
      <c r="G53" s="236">
        <f t="shared" si="15"/>
        <v>7359.96375</v>
      </c>
      <c r="H53" s="236">
        <f t="shared" si="16"/>
        <v>7889.83875</v>
      </c>
      <c r="I53" s="230">
        <f>I94</f>
        <v>138900</v>
      </c>
      <c r="J53" s="231">
        <f t="shared" si="17"/>
        <v>138900</v>
      </c>
      <c r="K53" s="85">
        <f t="shared" si="9"/>
        <v>52.9875</v>
      </c>
    </row>
    <row r="54" spans="1:11" ht="12.75">
      <c r="A54" s="97" t="s">
        <v>150</v>
      </c>
      <c r="B54" s="175">
        <v>0.5</v>
      </c>
      <c r="C54" s="171" t="s">
        <v>151</v>
      </c>
      <c r="D54" s="172">
        <v>4.8</v>
      </c>
      <c r="E54" s="177">
        <f t="shared" si="14"/>
        <v>956.10546875</v>
      </c>
      <c r="F54" s="177">
        <f t="shared" si="13"/>
        <v>894.77734375</v>
      </c>
      <c r="G54" s="177">
        <f t="shared" si="15"/>
        <v>4294.93125</v>
      </c>
      <c r="H54" s="177">
        <f t="shared" si="16"/>
        <v>4589.30625</v>
      </c>
      <c r="I54" s="232">
        <f>I87</f>
        <v>145900</v>
      </c>
      <c r="J54" s="244">
        <f t="shared" si="17"/>
        <v>145900</v>
      </c>
      <c r="K54" s="85">
        <f t="shared" si="9"/>
        <v>29.4375</v>
      </c>
    </row>
    <row r="55" spans="1:11" ht="12.75">
      <c r="A55" s="90"/>
      <c r="B55" s="176">
        <v>0.6</v>
      </c>
      <c r="C55" s="173" t="s">
        <v>151</v>
      </c>
      <c r="D55" s="174">
        <v>4.8</v>
      </c>
      <c r="E55" s="149">
        <f t="shared" si="14"/>
        <v>1147.3265624999997</v>
      </c>
      <c r="F55" s="149">
        <f t="shared" si="13"/>
        <v>1073.7328124999997</v>
      </c>
      <c r="G55" s="149">
        <f t="shared" si="15"/>
        <v>5153.917499999999</v>
      </c>
      <c r="H55" s="149">
        <f t="shared" si="16"/>
        <v>5507.167499999999</v>
      </c>
      <c r="I55" s="150">
        <f>I89</f>
        <v>145900</v>
      </c>
      <c r="J55" s="151">
        <f t="shared" si="17"/>
        <v>145900</v>
      </c>
      <c r="K55" s="85">
        <f t="shared" si="9"/>
        <v>35.324999999999996</v>
      </c>
    </row>
    <row r="56" spans="1:11" ht="12.75">
      <c r="A56" s="91"/>
      <c r="B56" s="176">
        <v>0.65</v>
      </c>
      <c r="C56" s="173" t="s">
        <v>151</v>
      </c>
      <c r="D56" s="174">
        <v>4.8</v>
      </c>
      <c r="E56" s="149">
        <f t="shared" si="14"/>
        <v>1242.937109375</v>
      </c>
      <c r="F56" s="149">
        <f t="shared" si="13"/>
        <v>1163.210546875</v>
      </c>
      <c r="G56" s="149">
        <f t="shared" si="15"/>
        <v>5583.410625</v>
      </c>
      <c r="H56" s="149">
        <f t="shared" si="16"/>
        <v>5966.098125</v>
      </c>
      <c r="I56" s="150">
        <f>I90</f>
        <v>145900</v>
      </c>
      <c r="J56" s="151">
        <f t="shared" si="17"/>
        <v>145900</v>
      </c>
      <c r="K56" s="85">
        <f t="shared" si="9"/>
        <v>38.26875</v>
      </c>
    </row>
    <row r="57" spans="1:11" ht="12.75">
      <c r="A57" s="91"/>
      <c r="B57" s="176">
        <v>0.7</v>
      </c>
      <c r="C57" s="173" t="s">
        <v>151</v>
      </c>
      <c r="D57" s="174">
        <v>4.8</v>
      </c>
      <c r="E57" s="149">
        <f t="shared" si="14"/>
        <v>1338.54765625</v>
      </c>
      <c r="F57" s="149">
        <f t="shared" si="13"/>
        <v>1252.68828125</v>
      </c>
      <c r="G57" s="149">
        <f t="shared" si="15"/>
        <v>6012.90375</v>
      </c>
      <c r="H57" s="149">
        <f t="shared" si="16"/>
        <v>6425.02875</v>
      </c>
      <c r="I57" s="150">
        <f>I91</f>
        <v>145900</v>
      </c>
      <c r="J57" s="151">
        <f t="shared" si="17"/>
        <v>145900</v>
      </c>
      <c r="K57" s="85">
        <f t="shared" si="9"/>
        <v>41.2125</v>
      </c>
    </row>
    <row r="58" spans="1:11" ht="12.75">
      <c r="A58" s="91"/>
      <c r="B58" s="176">
        <v>0.8</v>
      </c>
      <c r="C58" s="173" t="s">
        <v>151</v>
      </c>
      <c r="D58" s="174">
        <v>4.8</v>
      </c>
      <c r="E58" s="149">
        <f t="shared" si="14"/>
        <v>1470.89375</v>
      </c>
      <c r="F58" s="149">
        <f t="shared" si="13"/>
        <v>1372.76875</v>
      </c>
      <c r="G58" s="149">
        <f t="shared" si="15"/>
        <v>6589.289999999999</v>
      </c>
      <c r="H58" s="149">
        <f t="shared" si="16"/>
        <v>7060.289999999999</v>
      </c>
      <c r="I58" s="150">
        <f>I92</f>
        <v>139900</v>
      </c>
      <c r="J58" s="151">
        <f t="shared" si="17"/>
        <v>139900</v>
      </c>
      <c r="K58" s="85">
        <f t="shared" si="9"/>
        <v>47.099999999999994</v>
      </c>
    </row>
    <row r="59" spans="1:11" ht="13.5" thickBot="1">
      <c r="A59" s="91"/>
      <c r="B59" s="237">
        <v>0.9</v>
      </c>
      <c r="C59" s="226" t="s">
        <v>151</v>
      </c>
      <c r="D59" s="238">
        <v>4.8</v>
      </c>
      <c r="E59" s="225">
        <f t="shared" si="14"/>
        <v>1643.71640625</v>
      </c>
      <c r="F59" s="225">
        <f t="shared" si="13"/>
        <v>1533.32578125</v>
      </c>
      <c r="G59" s="225">
        <f t="shared" si="15"/>
        <v>7359.96375</v>
      </c>
      <c r="H59" s="225">
        <f t="shared" si="16"/>
        <v>7889.83875</v>
      </c>
      <c r="I59" s="224">
        <f>I94</f>
        <v>138900</v>
      </c>
      <c r="J59" s="227">
        <f t="shared" si="17"/>
        <v>138900</v>
      </c>
      <c r="K59" s="85">
        <f t="shared" si="9"/>
        <v>52.9875</v>
      </c>
    </row>
    <row r="60" spans="1:11" ht="12.75">
      <c r="A60" s="271" t="s">
        <v>263</v>
      </c>
      <c r="B60" s="272"/>
      <c r="C60" s="272"/>
      <c r="D60" s="272"/>
      <c r="E60" s="272"/>
      <c r="F60" s="272"/>
      <c r="G60" s="272"/>
      <c r="H60" s="272"/>
      <c r="I60" s="272"/>
      <c r="J60" s="273"/>
      <c r="K60" s="85"/>
    </row>
    <row r="61" spans="1:11" ht="12.75" customHeight="1" thickBot="1">
      <c r="A61" s="276" t="s">
        <v>269</v>
      </c>
      <c r="B61" s="325"/>
      <c r="C61" s="325"/>
      <c r="D61" s="325"/>
      <c r="E61" s="325"/>
      <c r="F61" s="325"/>
      <c r="G61" s="325"/>
      <c r="H61" s="325"/>
      <c r="I61" s="325"/>
      <c r="J61" s="326"/>
      <c r="K61" s="85"/>
    </row>
    <row r="62" spans="1:11" ht="13.5" customHeight="1" thickBot="1">
      <c r="A62" s="264" t="s">
        <v>0</v>
      </c>
      <c r="B62" s="264" t="s">
        <v>253</v>
      </c>
      <c r="C62" s="264" t="s">
        <v>254</v>
      </c>
      <c r="D62" s="314" t="s">
        <v>258</v>
      </c>
      <c r="E62" s="265" t="s">
        <v>259</v>
      </c>
      <c r="F62" s="316" t="s">
        <v>260</v>
      </c>
      <c r="G62" s="264" t="s">
        <v>257</v>
      </c>
      <c r="H62" s="263" t="s">
        <v>262</v>
      </c>
      <c r="I62" s="264" t="s">
        <v>255</v>
      </c>
      <c r="J62" s="264" t="s">
        <v>256</v>
      </c>
      <c r="K62" s="85"/>
    </row>
    <row r="63" spans="1:11" ht="22.5" customHeight="1" thickBot="1">
      <c r="A63" s="264"/>
      <c r="B63" s="264"/>
      <c r="C63" s="264"/>
      <c r="D63" s="315"/>
      <c r="E63" s="266"/>
      <c r="F63" s="309"/>
      <c r="G63" s="264"/>
      <c r="H63" s="324"/>
      <c r="I63" s="264"/>
      <c r="J63" s="264"/>
      <c r="K63" s="85"/>
    </row>
    <row r="64" spans="1:11" ht="12.75">
      <c r="A64" s="143" t="s">
        <v>145</v>
      </c>
      <c r="B64" s="114">
        <v>0.5</v>
      </c>
      <c r="C64" s="102" t="s">
        <v>270</v>
      </c>
      <c r="D64" s="102">
        <v>7.14</v>
      </c>
      <c r="E64" s="101">
        <f>H64/D64</f>
        <v>918.9942226890756</v>
      </c>
      <c r="F64" s="101">
        <f aca="true" t="shared" si="18" ref="F64:F73">G64/D64</f>
        <v>877.7652310924369</v>
      </c>
      <c r="G64" s="101">
        <f>I64*K64/1000</f>
        <v>6267.24375</v>
      </c>
      <c r="H64" s="101">
        <f>(I64+10000)*K64/1000</f>
        <v>6561.61875</v>
      </c>
      <c r="I64" s="102">
        <f>J64</f>
        <v>212900</v>
      </c>
      <c r="J64" s="103">
        <v>212900</v>
      </c>
      <c r="K64" s="85">
        <f t="shared" si="9"/>
        <v>29.4375</v>
      </c>
    </row>
    <row r="65" spans="1:11" ht="12.75">
      <c r="A65" s="144" t="s">
        <v>146</v>
      </c>
      <c r="B65" s="115">
        <v>0.5</v>
      </c>
      <c r="C65" s="106" t="s">
        <v>273</v>
      </c>
      <c r="D65" s="106">
        <v>6.37</v>
      </c>
      <c r="E65" s="105">
        <f aca="true" t="shared" si="19" ref="E65:E73">H65/D65</f>
        <v>1030.081436420722</v>
      </c>
      <c r="F65" s="105">
        <f t="shared" si="18"/>
        <v>983.868720565149</v>
      </c>
      <c r="G65" s="105">
        <f aca="true" t="shared" si="20" ref="G65:G73">I65*K65/1000</f>
        <v>6267.24375</v>
      </c>
      <c r="H65" s="105">
        <f aca="true" t="shared" si="21" ref="H65:H73">(I65+10000)*K65/1000</f>
        <v>6561.61875</v>
      </c>
      <c r="I65" s="106">
        <f>J65</f>
        <v>212900</v>
      </c>
      <c r="J65" s="107">
        <v>212900</v>
      </c>
      <c r="K65" s="85">
        <f t="shared" si="9"/>
        <v>29.4375</v>
      </c>
    </row>
    <row r="66" spans="1:11" ht="12.75">
      <c r="A66" s="317" t="s">
        <v>147</v>
      </c>
      <c r="B66" s="115">
        <v>0.5</v>
      </c>
      <c r="C66" s="106" t="s">
        <v>273</v>
      </c>
      <c r="D66" s="106">
        <v>6.37</v>
      </c>
      <c r="E66" s="105">
        <f t="shared" si="19"/>
        <v>1030.081436420722</v>
      </c>
      <c r="F66" s="105">
        <f t="shared" si="18"/>
        <v>983.868720565149</v>
      </c>
      <c r="G66" s="105">
        <f t="shared" si="20"/>
        <v>6267.24375</v>
      </c>
      <c r="H66" s="105">
        <f t="shared" si="21"/>
        <v>6561.61875</v>
      </c>
      <c r="I66" s="106">
        <f aca="true" t="shared" si="22" ref="I66:I72">J66</f>
        <v>212900</v>
      </c>
      <c r="J66" s="107">
        <v>212900</v>
      </c>
      <c r="K66" s="85">
        <f t="shared" si="9"/>
        <v>29.4375</v>
      </c>
    </row>
    <row r="67" spans="1:11" ht="12.75">
      <c r="A67" s="317"/>
      <c r="B67" s="115">
        <v>0.7</v>
      </c>
      <c r="C67" s="106" t="s">
        <v>273</v>
      </c>
      <c r="D67" s="106">
        <v>6.37</v>
      </c>
      <c r="E67" s="105">
        <f t="shared" si="19"/>
        <v>1390.3557692307693</v>
      </c>
      <c r="F67" s="105">
        <f t="shared" si="18"/>
        <v>1325.657967032967</v>
      </c>
      <c r="G67" s="105">
        <f t="shared" si="20"/>
        <v>8444.44125</v>
      </c>
      <c r="H67" s="105">
        <f t="shared" si="21"/>
        <v>8856.56625</v>
      </c>
      <c r="I67" s="106">
        <f t="shared" si="22"/>
        <v>204900</v>
      </c>
      <c r="J67" s="107">
        <v>204900</v>
      </c>
      <c r="K67" s="85">
        <f t="shared" si="9"/>
        <v>41.2125</v>
      </c>
    </row>
    <row r="68" spans="1:11" ht="12.75">
      <c r="A68" s="317" t="s">
        <v>148</v>
      </c>
      <c r="B68" s="115">
        <v>0.5</v>
      </c>
      <c r="C68" s="106" t="s">
        <v>268</v>
      </c>
      <c r="D68" s="145">
        <v>6</v>
      </c>
      <c r="E68" s="105">
        <f t="shared" si="19"/>
        <v>1093.6031249999999</v>
      </c>
      <c r="F68" s="105">
        <f t="shared" si="18"/>
        <v>1044.5406249999999</v>
      </c>
      <c r="G68" s="105">
        <f t="shared" si="20"/>
        <v>6267.24375</v>
      </c>
      <c r="H68" s="105">
        <f t="shared" si="21"/>
        <v>6561.61875</v>
      </c>
      <c r="I68" s="106">
        <f t="shared" si="22"/>
        <v>212900</v>
      </c>
      <c r="J68" s="107">
        <v>212900</v>
      </c>
      <c r="K68" s="85">
        <f t="shared" si="9"/>
        <v>29.4375</v>
      </c>
    </row>
    <row r="69" spans="1:11" ht="12.75">
      <c r="A69" s="317"/>
      <c r="B69" s="115">
        <v>0.7</v>
      </c>
      <c r="C69" s="106" t="s">
        <v>268</v>
      </c>
      <c r="D69" s="145">
        <v>6</v>
      </c>
      <c r="E69" s="105">
        <f t="shared" si="19"/>
        <v>1476.094375</v>
      </c>
      <c r="F69" s="105">
        <f t="shared" si="18"/>
        <v>1407.406875</v>
      </c>
      <c r="G69" s="105">
        <f t="shared" si="20"/>
        <v>8444.44125</v>
      </c>
      <c r="H69" s="105">
        <f t="shared" si="21"/>
        <v>8856.56625</v>
      </c>
      <c r="I69" s="106">
        <f t="shared" si="22"/>
        <v>204900</v>
      </c>
      <c r="J69" s="107">
        <v>204900</v>
      </c>
      <c r="K69" s="85">
        <f t="shared" si="9"/>
        <v>41.2125</v>
      </c>
    </row>
    <row r="70" spans="1:11" ht="12.75">
      <c r="A70" s="317" t="s">
        <v>149</v>
      </c>
      <c r="B70" s="115">
        <v>0.5</v>
      </c>
      <c r="C70" s="106" t="s">
        <v>272</v>
      </c>
      <c r="D70" s="106">
        <v>5.52</v>
      </c>
      <c r="E70" s="105">
        <f t="shared" si="19"/>
        <v>1188.6990489130435</v>
      </c>
      <c r="F70" s="105">
        <f t="shared" si="18"/>
        <v>1135.3702445652175</v>
      </c>
      <c r="G70" s="105">
        <f t="shared" si="20"/>
        <v>6267.24375</v>
      </c>
      <c r="H70" s="105">
        <f t="shared" si="21"/>
        <v>6561.61875</v>
      </c>
      <c r="I70" s="106">
        <f t="shared" si="22"/>
        <v>212900</v>
      </c>
      <c r="J70" s="107">
        <v>212900</v>
      </c>
      <c r="K70" s="85">
        <f t="shared" si="9"/>
        <v>29.4375</v>
      </c>
    </row>
    <row r="71" spans="1:11" ht="12.75">
      <c r="A71" s="317"/>
      <c r="B71" s="115">
        <v>0.7</v>
      </c>
      <c r="C71" s="106" t="s">
        <v>272</v>
      </c>
      <c r="D71" s="106">
        <v>5.52</v>
      </c>
      <c r="E71" s="105">
        <f t="shared" si="19"/>
        <v>1604.4504076086957</v>
      </c>
      <c r="F71" s="105">
        <f t="shared" si="18"/>
        <v>1529.7900815217392</v>
      </c>
      <c r="G71" s="105">
        <f t="shared" si="20"/>
        <v>8444.44125</v>
      </c>
      <c r="H71" s="105">
        <f t="shared" si="21"/>
        <v>8856.56625</v>
      </c>
      <c r="I71" s="106">
        <f t="shared" si="22"/>
        <v>204900</v>
      </c>
      <c r="J71" s="107">
        <v>204900</v>
      </c>
      <c r="K71" s="85">
        <f t="shared" si="9"/>
        <v>41.2125</v>
      </c>
    </row>
    <row r="72" spans="1:11" ht="12.75">
      <c r="A72" s="317" t="s">
        <v>150</v>
      </c>
      <c r="B72" s="115">
        <v>0.5</v>
      </c>
      <c r="C72" s="106" t="s">
        <v>264</v>
      </c>
      <c r="D72" s="106">
        <v>4.8</v>
      </c>
      <c r="E72" s="105">
        <f t="shared" si="19"/>
        <v>1367.00390625</v>
      </c>
      <c r="F72" s="105">
        <f t="shared" si="18"/>
        <v>1305.67578125</v>
      </c>
      <c r="G72" s="105">
        <f t="shared" si="20"/>
        <v>6267.24375</v>
      </c>
      <c r="H72" s="105">
        <f t="shared" si="21"/>
        <v>6561.61875</v>
      </c>
      <c r="I72" s="106">
        <f t="shared" si="22"/>
        <v>212900</v>
      </c>
      <c r="J72" s="107">
        <v>212900</v>
      </c>
      <c r="K72" s="85">
        <f t="shared" si="9"/>
        <v>29.4375</v>
      </c>
    </row>
    <row r="73" spans="1:11" ht="13.5" thickBot="1">
      <c r="A73" s="330"/>
      <c r="B73" s="116">
        <v>0.7</v>
      </c>
      <c r="C73" s="111" t="s">
        <v>264</v>
      </c>
      <c r="D73" s="111">
        <v>4.8</v>
      </c>
      <c r="E73" s="110">
        <f t="shared" si="19"/>
        <v>1845.11796875</v>
      </c>
      <c r="F73" s="110">
        <f t="shared" si="18"/>
        <v>1759.25859375</v>
      </c>
      <c r="G73" s="110">
        <f t="shared" si="20"/>
        <v>8444.44125</v>
      </c>
      <c r="H73" s="110">
        <f t="shared" si="21"/>
        <v>8856.56625</v>
      </c>
      <c r="I73" s="111">
        <f>J73</f>
        <v>204900</v>
      </c>
      <c r="J73" s="112">
        <v>204900</v>
      </c>
      <c r="K73" s="85">
        <f t="shared" si="9"/>
        <v>41.2125</v>
      </c>
    </row>
    <row r="74" spans="1:11" ht="13.5" thickBot="1">
      <c r="A74" s="321" t="s">
        <v>265</v>
      </c>
      <c r="B74" s="322"/>
      <c r="C74" s="322"/>
      <c r="D74" s="322"/>
      <c r="E74" s="322"/>
      <c r="F74" s="322"/>
      <c r="G74" s="322"/>
      <c r="H74" s="322"/>
      <c r="I74" s="322"/>
      <c r="J74" s="323"/>
      <c r="K74" s="85"/>
    </row>
    <row r="75" spans="1:11" ht="13.5" customHeight="1" thickBot="1">
      <c r="A75" s="263" t="s">
        <v>0</v>
      </c>
      <c r="B75" s="263" t="s">
        <v>253</v>
      </c>
      <c r="C75" s="263" t="s">
        <v>254</v>
      </c>
      <c r="D75" s="328" t="s">
        <v>258</v>
      </c>
      <c r="E75" s="265" t="s">
        <v>259</v>
      </c>
      <c r="F75" s="308" t="s">
        <v>260</v>
      </c>
      <c r="G75" s="263" t="s">
        <v>257</v>
      </c>
      <c r="H75" s="263" t="s">
        <v>262</v>
      </c>
      <c r="I75" s="263" t="s">
        <v>255</v>
      </c>
      <c r="J75" s="263" t="s">
        <v>256</v>
      </c>
      <c r="K75" s="85"/>
    </row>
    <row r="76" spans="1:11" ht="21.75" customHeight="1" thickBot="1">
      <c r="A76" s="264"/>
      <c r="B76" s="264"/>
      <c r="C76" s="264"/>
      <c r="D76" s="315"/>
      <c r="E76" s="329"/>
      <c r="F76" s="309"/>
      <c r="G76" s="264"/>
      <c r="H76" s="264"/>
      <c r="I76" s="264"/>
      <c r="J76" s="264"/>
      <c r="K76" s="85"/>
    </row>
    <row r="77" spans="1:11" ht="12.75" customHeight="1">
      <c r="A77" s="210" t="s">
        <v>8</v>
      </c>
      <c r="B77" s="211">
        <v>0.25</v>
      </c>
      <c r="C77" s="212" t="s">
        <v>3</v>
      </c>
      <c r="D77" s="205">
        <v>2</v>
      </c>
      <c r="E77" s="207">
        <f>H77/D77</f>
        <v>393.3733125</v>
      </c>
      <c r="F77" s="207">
        <f>G77/D77</f>
        <v>372.7670625</v>
      </c>
      <c r="G77" s="207">
        <f aca="true" t="shared" si="23" ref="G77:G83">I77*K77/1000</f>
        <v>745.534125</v>
      </c>
      <c r="H77" s="207">
        <f>(I77+10000)*K77/1000</f>
        <v>786.746625</v>
      </c>
      <c r="I77" s="205">
        <f>J77</f>
        <v>180900</v>
      </c>
      <c r="J77" s="213">
        <v>180900</v>
      </c>
      <c r="K77" s="85">
        <f>0.2625*1*2*7.85</f>
        <v>4.12125</v>
      </c>
    </row>
    <row r="78" spans="1:11" ht="12.75" customHeight="1">
      <c r="A78" s="214" t="s">
        <v>8</v>
      </c>
      <c r="B78" s="215">
        <v>0.3</v>
      </c>
      <c r="C78" s="216" t="s">
        <v>3</v>
      </c>
      <c r="D78" s="192">
        <v>2</v>
      </c>
      <c r="E78" s="105">
        <f>H78/D78</f>
        <v>436.47255999999993</v>
      </c>
      <c r="F78" s="105">
        <f>G78/D78</f>
        <v>412.60855999999995</v>
      </c>
      <c r="G78" s="105">
        <f>I78*K78/1000</f>
        <v>825.2171199999999</v>
      </c>
      <c r="H78" s="105">
        <f>(I78+10000)*K78/1000</f>
        <v>872.9451199999999</v>
      </c>
      <c r="I78" s="192">
        <f>J78</f>
        <v>172900</v>
      </c>
      <c r="J78" s="217">
        <v>172900</v>
      </c>
      <c r="K78" s="85">
        <f>0.304*1*2*7.85</f>
        <v>4.772799999999999</v>
      </c>
    </row>
    <row r="79" spans="1:11" ht="12.75" customHeight="1">
      <c r="A79" s="218" t="s">
        <v>8</v>
      </c>
      <c r="B79" s="219">
        <v>0.3</v>
      </c>
      <c r="C79" s="220" t="s">
        <v>11</v>
      </c>
      <c r="D79" s="196">
        <v>3.125</v>
      </c>
      <c r="E79" s="198">
        <f>E78</f>
        <v>436.47255999999993</v>
      </c>
      <c r="F79" s="198">
        <f>F78</f>
        <v>412.60855999999995</v>
      </c>
      <c r="G79" s="198">
        <f t="shared" si="23"/>
        <v>1314.85046875</v>
      </c>
      <c r="H79" s="198">
        <f>(I79+10000)*K79/1000</f>
        <v>1390.89734375</v>
      </c>
      <c r="I79" s="196">
        <f>J79</f>
        <v>172900</v>
      </c>
      <c r="J79" s="221">
        <v>172900</v>
      </c>
      <c r="K79" s="85">
        <f>0.31*1.25*2.5*7.85</f>
        <v>7.6046875</v>
      </c>
    </row>
    <row r="80" spans="1:11" ht="12.75">
      <c r="A80" s="164" t="s">
        <v>8</v>
      </c>
      <c r="B80" s="104">
        <v>0.35</v>
      </c>
      <c r="C80" s="106" t="s">
        <v>3</v>
      </c>
      <c r="D80" s="106">
        <v>2</v>
      </c>
      <c r="E80" s="105">
        <f>H80/D80</f>
        <v>499.9241099999999</v>
      </c>
      <c r="F80" s="105">
        <f>G80/D80</f>
        <v>472.13510999999994</v>
      </c>
      <c r="G80" s="105">
        <f t="shared" si="23"/>
        <v>944.2702199999999</v>
      </c>
      <c r="H80" s="105">
        <f>(I80+10000)*K80/1000</f>
        <v>999.8482199999999</v>
      </c>
      <c r="I80" s="192">
        <f>J80</f>
        <v>169900</v>
      </c>
      <c r="J80" s="107">
        <v>169900</v>
      </c>
      <c r="K80" s="85">
        <f>0.354*1*2*7.85</f>
        <v>5.557799999999999</v>
      </c>
    </row>
    <row r="81" spans="1:11" ht="12.75">
      <c r="A81" s="164" t="s">
        <v>8</v>
      </c>
      <c r="B81" s="104">
        <v>0.35</v>
      </c>
      <c r="C81" s="106" t="s">
        <v>11</v>
      </c>
      <c r="D81" s="106">
        <v>3.125</v>
      </c>
      <c r="E81" s="105">
        <f>E80</f>
        <v>499.9241099999999</v>
      </c>
      <c r="F81" s="105">
        <f>F80</f>
        <v>472.13510999999994</v>
      </c>
      <c r="G81" s="105">
        <f t="shared" si="23"/>
        <v>1500.4293749999997</v>
      </c>
      <c r="H81" s="105">
        <f aca="true" t="shared" si="24" ref="H81:H100">(I81+10000)*K81/1000</f>
        <v>1588.7418749999997</v>
      </c>
      <c r="I81" s="192">
        <f aca="true" t="shared" si="25" ref="I81:I100">J81</f>
        <v>169900</v>
      </c>
      <c r="J81" s="107">
        <v>169900</v>
      </c>
      <c r="K81" s="85">
        <f>0.36*1.25*2.5*7.85</f>
        <v>8.831249999999999</v>
      </c>
    </row>
    <row r="82" spans="1:11" ht="12.75">
      <c r="A82" s="201" t="s">
        <v>8</v>
      </c>
      <c r="B82" s="152">
        <v>0.4</v>
      </c>
      <c r="C82" s="150" t="s">
        <v>3</v>
      </c>
      <c r="D82" s="150">
        <v>2</v>
      </c>
      <c r="E82" s="149">
        <f aca="true" t="shared" si="26" ref="E82:E100">H82/D82</f>
        <v>527.206</v>
      </c>
      <c r="F82" s="149">
        <f aca="true" t="shared" si="27" ref="F82:F100">G82/D82</f>
        <v>495.806</v>
      </c>
      <c r="G82" s="149">
        <f t="shared" si="23"/>
        <v>991.612</v>
      </c>
      <c r="H82" s="149">
        <f t="shared" si="24"/>
        <v>1054.412</v>
      </c>
      <c r="I82" s="173">
        <f t="shared" si="25"/>
        <v>157900</v>
      </c>
      <c r="J82" s="151">
        <v>157900</v>
      </c>
      <c r="K82" s="85">
        <f>B82*1*2*7.85</f>
        <v>6.28</v>
      </c>
    </row>
    <row r="83" spans="1:11" ht="12.75">
      <c r="A83" s="201" t="s">
        <v>8</v>
      </c>
      <c r="B83" s="152">
        <v>0.4</v>
      </c>
      <c r="C83" s="150" t="s">
        <v>11</v>
      </c>
      <c r="D83" s="150">
        <v>3.125</v>
      </c>
      <c r="E83" s="149">
        <f t="shared" si="26"/>
        <v>527.206</v>
      </c>
      <c r="F83" s="149">
        <f t="shared" si="27"/>
        <v>495.806</v>
      </c>
      <c r="G83" s="149">
        <f t="shared" si="23"/>
        <v>1549.39375</v>
      </c>
      <c r="H83" s="149">
        <f t="shared" si="24"/>
        <v>1647.51875</v>
      </c>
      <c r="I83" s="173">
        <f t="shared" si="25"/>
        <v>157900</v>
      </c>
      <c r="J83" s="151">
        <v>157900</v>
      </c>
      <c r="K83" s="85">
        <f>B83*1.25*2.5*7.85</f>
        <v>9.8125</v>
      </c>
    </row>
    <row r="84" spans="1:11" ht="12.75">
      <c r="A84" s="201" t="s">
        <v>8</v>
      </c>
      <c r="B84" s="152">
        <v>0.45</v>
      </c>
      <c r="C84" s="150" t="s">
        <v>3</v>
      </c>
      <c r="D84" s="150">
        <v>2</v>
      </c>
      <c r="E84" s="149">
        <f t="shared" si="26"/>
        <v>564.84675</v>
      </c>
      <c r="F84" s="149">
        <f t="shared" si="27"/>
        <v>529.52175</v>
      </c>
      <c r="G84" s="149">
        <f aca="true" t="shared" si="28" ref="G84:G101">I84*K84/1000</f>
        <v>1059.0435</v>
      </c>
      <c r="H84" s="149">
        <f t="shared" si="24"/>
        <v>1129.6935</v>
      </c>
      <c r="I84" s="173">
        <f t="shared" si="25"/>
        <v>149900</v>
      </c>
      <c r="J84" s="151">
        <v>149900</v>
      </c>
      <c r="K84" s="85">
        <f>B84*1*2*7.85</f>
        <v>7.0649999999999995</v>
      </c>
    </row>
    <row r="85" spans="1:11" ht="12.75">
      <c r="A85" s="201" t="s">
        <v>8</v>
      </c>
      <c r="B85" s="152">
        <v>0.45</v>
      </c>
      <c r="C85" s="150" t="s">
        <v>11</v>
      </c>
      <c r="D85" s="150">
        <v>3.125</v>
      </c>
      <c r="E85" s="149">
        <f t="shared" si="26"/>
        <v>564.84675</v>
      </c>
      <c r="F85" s="149">
        <f t="shared" si="27"/>
        <v>529.52175</v>
      </c>
      <c r="G85" s="149">
        <f t="shared" si="28"/>
        <v>1654.75546875</v>
      </c>
      <c r="H85" s="149">
        <f t="shared" si="24"/>
        <v>1765.14609375</v>
      </c>
      <c r="I85" s="173">
        <f t="shared" si="25"/>
        <v>149900</v>
      </c>
      <c r="J85" s="151">
        <v>149900</v>
      </c>
      <c r="K85" s="85">
        <f>B85*1.25*2.5*7.85</f>
        <v>11.0390625</v>
      </c>
    </row>
    <row r="86" spans="1:11" ht="12.75">
      <c r="A86" s="201" t="s">
        <v>8</v>
      </c>
      <c r="B86" s="152">
        <v>0.5</v>
      </c>
      <c r="C86" s="150" t="s">
        <v>3</v>
      </c>
      <c r="D86" s="150">
        <v>2</v>
      </c>
      <c r="E86" s="149">
        <f t="shared" si="26"/>
        <v>611.9075</v>
      </c>
      <c r="F86" s="149">
        <f t="shared" si="27"/>
        <v>572.6575</v>
      </c>
      <c r="G86" s="149">
        <f t="shared" si="28"/>
        <v>1145.315</v>
      </c>
      <c r="H86" s="149">
        <f t="shared" si="24"/>
        <v>1223.815</v>
      </c>
      <c r="I86" s="173">
        <f t="shared" si="25"/>
        <v>145900</v>
      </c>
      <c r="J86" s="151">
        <v>145900</v>
      </c>
      <c r="K86" s="85">
        <f>B86*1*2*7.85</f>
        <v>7.85</v>
      </c>
    </row>
    <row r="87" spans="1:11" ht="12.75">
      <c r="A87" s="201" t="s">
        <v>8</v>
      </c>
      <c r="B87" s="152">
        <v>0.5</v>
      </c>
      <c r="C87" s="150" t="s">
        <v>11</v>
      </c>
      <c r="D87" s="150">
        <v>3.125</v>
      </c>
      <c r="E87" s="149">
        <f t="shared" si="26"/>
        <v>611.9075</v>
      </c>
      <c r="F87" s="149">
        <f t="shared" si="27"/>
        <v>572.6575</v>
      </c>
      <c r="G87" s="149">
        <f t="shared" si="28"/>
        <v>1789.5546875</v>
      </c>
      <c r="H87" s="149">
        <f t="shared" si="24"/>
        <v>1912.2109375</v>
      </c>
      <c r="I87" s="173">
        <f t="shared" si="25"/>
        <v>145900</v>
      </c>
      <c r="J87" s="151">
        <v>145900</v>
      </c>
      <c r="K87" s="85">
        <f>B87*1.25*2.5*7.85</f>
        <v>12.265625</v>
      </c>
    </row>
    <row r="88" spans="1:11" ht="12.75">
      <c r="A88" s="201" t="s">
        <v>8</v>
      </c>
      <c r="B88" s="152">
        <v>0.55</v>
      </c>
      <c r="C88" s="150" t="s">
        <v>11</v>
      </c>
      <c r="D88" s="150">
        <v>3.125</v>
      </c>
      <c r="E88" s="149">
        <f t="shared" si="26"/>
        <v>673.09825</v>
      </c>
      <c r="F88" s="149">
        <f t="shared" si="27"/>
        <v>629.9232499999999</v>
      </c>
      <c r="G88" s="149">
        <f t="shared" si="28"/>
        <v>1968.51015625</v>
      </c>
      <c r="H88" s="149">
        <f t="shared" si="24"/>
        <v>2103.43203125</v>
      </c>
      <c r="I88" s="173">
        <f t="shared" si="25"/>
        <v>145900</v>
      </c>
      <c r="J88" s="151">
        <v>145900</v>
      </c>
      <c r="K88" s="85">
        <f aca="true" t="shared" si="29" ref="K88:K101">B88*1.25*2.5*7.85</f>
        <v>13.4921875</v>
      </c>
    </row>
    <row r="89" spans="1:11" ht="12.75">
      <c r="A89" s="201" t="s">
        <v>8</v>
      </c>
      <c r="B89" s="152">
        <v>0.6</v>
      </c>
      <c r="C89" s="150" t="s">
        <v>11</v>
      </c>
      <c r="D89" s="150">
        <v>3.125</v>
      </c>
      <c r="E89" s="149">
        <f t="shared" si="26"/>
        <v>734.289</v>
      </c>
      <c r="F89" s="149">
        <f t="shared" si="27"/>
        <v>687.189</v>
      </c>
      <c r="G89" s="149">
        <f t="shared" si="28"/>
        <v>2147.465625</v>
      </c>
      <c r="H89" s="149">
        <f t="shared" si="24"/>
        <v>2294.653125</v>
      </c>
      <c r="I89" s="173">
        <f t="shared" si="25"/>
        <v>145900</v>
      </c>
      <c r="J89" s="151">
        <v>145900</v>
      </c>
      <c r="K89" s="85">
        <f t="shared" si="29"/>
        <v>14.71875</v>
      </c>
    </row>
    <row r="90" spans="1:11" ht="12.75">
      <c r="A90" s="201" t="s">
        <v>8</v>
      </c>
      <c r="B90" s="152">
        <v>0.65</v>
      </c>
      <c r="C90" s="150" t="s">
        <v>11</v>
      </c>
      <c r="D90" s="150">
        <v>3.125</v>
      </c>
      <c r="E90" s="149">
        <f t="shared" si="26"/>
        <v>795.4797500000001</v>
      </c>
      <c r="F90" s="149">
        <f t="shared" si="27"/>
        <v>744.4547500000001</v>
      </c>
      <c r="G90" s="149">
        <f t="shared" si="28"/>
        <v>2326.42109375</v>
      </c>
      <c r="H90" s="149">
        <f t="shared" si="24"/>
        <v>2485.87421875</v>
      </c>
      <c r="I90" s="173">
        <f t="shared" si="25"/>
        <v>145900</v>
      </c>
      <c r="J90" s="151">
        <v>145900</v>
      </c>
      <c r="K90" s="85">
        <f t="shared" si="29"/>
        <v>15.9453125</v>
      </c>
    </row>
    <row r="91" spans="1:11" ht="12.75">
      <c r="A91" s="201" t="s">
        <v>8</v>
      </c>
      <c r="B91" s="152">
        <v>0.7</v>
      </c>
      <c r="C91" s="150" t="s">
        <v>11</v>
      </c>
      <c r="D91" s="150">
        <v>3.125</v>
      </c>
      <c r="E91" s="149">
        <f t="shared" si="26"/>
        <v>856.6705000000001</v>
      </c>
      <c r="F91" s="149">
        <f t="shared" si="27"/>
        <v>801.7205</v>
      </c>
      <c r="G91" s="149">
        <f t="shared" si="28"/>
        <v>2505.3765625</v>
      </c>
      <c r="H91" s="149">
        <f t="shared" si="24"/>
        <v>2677.0953125</v>
      </c>
      <c r="I91" s="173">
        <f t="shared" si="25"/>
        <v>145900</v>
      </c>
      <c r="J91" s="151">
        <v>145900</v>
      </c>
      <c r="K91" s="85">
        <f t="shared" si="29"/>
        <v>17.171875</v>
      </c>
    </row>
    <row r="92" spans="1:11" ht="12.75">
      <c r="A92" s="201" t="s">
        <v>8</v>
      </c>
      <c r="B92" s="152">
        <v>0.8</v>
      </c>
      <c r="C92" s="150" t="s">
        <v>11</v>
      </c>
      <c r="D92" s="150">
        <v>3.125</v>
      </c>
      <c r="E92" s="149">
        <f t="shared" si="26"/>
        <v>941.372</v>
      </c>
      <c r="F92" s="149">
        <f t="shared" si="27"/>
        <v>878.572</v>
      </c>
      <c r="G92" s="149">
        <f t="shared" si="28"/>
        <v>2745.5375</v>
      </c>
      <c r="H92" s="149">
        <f t="shared" si="24"/>
        <v>2941.7875</v>
      </c>
      <c r="I92" s="173">
        <f t="shared" si="25"/>
        <v>139900</v>
      </c>
      <c r="J92" s="151">
        <v>139900</v>
      </c>
      <c r="K92" s="85">
        <f t="shared" si="29"/>
        <v>19.625</v>
      </c>
    </row>
    <row r="93" spans="1:11" ht="12.75">
      <c r="A93" s="201" t="s">
        <v>8</v>
      </c>
      <c r="B93" s="152">
        <v>0.85</v>
      </c>
      <c r="C93" s="150" t="s">
        <v>11</v>
      </c>
      <c r="D93" s="150">
        <v>3.125</v>
      </c>
      <c r="E93" s="149">
        <f t="shared" si="26"/>
        <v>1000.2077499999999</v>
      </c>
      <c r="F93" s="149">
        <f t="shared" si="27"/>
        <v>933.4827499999999</v>
      </c>
      <c r="G93" s="149">
        <f t="shared" si="28"/>
        <v>2917.13359375</v>
      </c>
      <c r="H93" s="149">
        <f t="shared" si="24"/>
        <v>3125.64921875</v>
      </c>
      <c r="I93" s="173">
        <f t="shared" si="25"/>
        <v>139900</v>
      </c>
      <c r="J93" s="151">
        <v>139900</v>
      </c>
      <c r="K93" s="85">
        <f t="shared" si="29"/>
        <v>20.8515625</v>
      </c>
    </row>
    <row r="94" spans="1:12" ht="12.75">
      <c r="A94" s="201" t="s">
        <v>8</v>
      </c>
      <c r="B94" s="152">
        <v>0.9</v>
      </c>
      <c r="C94" s="150" t="s">
        <v>11</v>
      </c>
      <c r="D94" s="150">
        <v>3.125</v>
      </c>
      <c r="E94" s="149">
        <f t="shared" si="26"/>
        <v>1051.9785000000002</v>
      </c>
      <c r="F94" s="149">
        <f t="shared" si="27"/>
        <v>981.3285000000001</v>
      </c>
      <c r="G94" s="149">
        <f t="shared" si="28"/>
        <v>3066.6515625</v>
      </c>
      <c r="H94" s="149">
        <f t="shared" si="24"/>
        <v>3287.4328125</v>
      </c>
      <c r="I94" s="173">
        <f t="shared" si="25"/>
        <v>138900</v>
      </c>
      <c r="J94" s="151">
        <v>138900</v>
      </c>
      <c r="K94" s="147">
        <f t="shared" si="29"/>
        <v>22.078125</v>
      </c>
      <c r="L94" s="27"/>
    </row>
    <row r="95" spans="1:12" ht="12.75">
      <c r="A95" s="201" t="s">
        <v>8</v>
      </c>
      <c r="B95" s="152">
        <v>0.95</v>
      </c>
      <c r="C95" s="150" t="s">
        <v>11</v>
      </c>
      <c r="D95" s="150">
        <v>3.125</v>
      </c>
      <c r="E95" s="149">
        <f t="shared" si="26"/>
        <v>1110.42175</v>
      </c>
      <c r="F95" s="149">
        <f t="shared" si="27"/>
        <v>1035.84675</v>
      </c>
      <c r="G95" s="149">
        <f t="shared" si="28"/>
        <v>3237.02109375</v>
      </c>
      <c r="H95" s="149">
        <f>(I95+10000)*K95/1000</f>
        <v>3470.06796875</v>
      </c>
      <c r="I95" s="173">
        <f t="shared" si="25"/>
        <v>138900</v>
      </c>
      <c r="J95" s="151">
        <v>138900</v>
      </c>
      <c r="K95" s="147">
        <f t="shared" si="29"/>
        <v>23.3046875</v>
      </c>
      <c r="L95" s="27"/>
    </row>
    <row r="96" spans="1:12" ht="12.75">
      <c r="A96" s="201" t="s">
        <v>8</v>
      </c>
      <c r="B96" s="152">
        <v>1</v>
      </c>
      <c r="C96" s="150" t="s">
        <v>11</v>
      </c>
      <c r="D96" s="150">
        <v>3.125</v>
      </c>
      <c r="E96" s="149">
        <f t="shared" si="26"/>
        <v>1145.315</v>
      </c>
      <c r="F96" s="149">
        <f t="shared" si="27"/>
        <v>1066.815</v>
      </c>
      <c r="G96" s="149">
        <f t="shared" si="28"/>
        <v>3333.796875</v>
      </c>
      <c r="H96" s="149">
        <f t="shared" si="24"/>
        <v>3579.109375</v>
      </c>
      <c r="I96" s="173">
        <f t="shared" si="25"/>
        <v>135900</v>
      </c>
      <c r="J96" s="151">
        <v>135900</v>
      </c>
      <c r="K96" s="147">
        <f t="shared" si="29"/>
        <v>24.53125</v>
      </c>
      <c r="L96" s="27"/>
    </row>
    <row r="97" spans="1:12" ht="12.75">
      <c r="A97" s="201" t="s">
        <v>8</v>
      </c>
      <c r="B97" s="152">
        <v>1.2</v>
      </c>
      <c r="C97" s="150" t="s">
        <v>11</v>
      </c>
      <c r="D97" s="150">
        <v>3.125</v>
      </c>
      <c r="E97" s="149">
        <f t="shared" si="26"/>
        <v>1374.378</v>
      </c>
      <c r="F97" s="149">
        <f t="shared" si="27"/>
        <v>1280.178</v>
      </c>
      <c r="G97" s="149">
        <f t="shared" si="28"/>
        <v>4000.55625</v>
      </c>
      <c r="H97" s="149">
        <f t="shared" si="24"/>
        <v>4294.93125</v>
      </c>
      <c r="I97" s="173">
        <f t="shared" si="25"/>
        <v>135900</v>
      </c>
      <c r="J97" s="151">
        <v>135900</v>
      </c>
      <c r="K97" s="147">
        <f t="shared" si="29"/>
        <v>29.4375</v>
      </c>
      <c r="L97" s="27"/>
    </row>
    <row r="98" spans="1:11" ht="12.75">
      <c r="A98" s="201" t="s">
        <v>8</v>
      </c>
      <c r="B98" s="152">
        <v>1.5</v>
      </c>
      <c r="C98" s="150" t="s">
        <v>11</v>
      </c>
      <c r="D98" s="150">
        <v>3.125</v>
      </c>
      <c r="E98" s="149">
        <f t="shared" si="26"/>
        <v>1694.4225</v>
      </c>
      <c r="F98" s="149">
        <f t="shared" si="27"/>
        <v>1576.6725</v>
      </c>
      <c r="G98" s="149">
        <f t="shared" si="28"/>
        <v>4927.1015625</v>
      </c>
      <c r="H98" s="149">
        <f t="shared" si="24"/>
        <v>5295.0703125</v>
      </c>
      <c r="I98" s="173">
        <f t="shared" si="25"/>
        <v>133900</v>
      </c>
      <c r="J98" s="151">
        <v>133900</v>
      </c>
      <c r="K98" s="85">
        <f t="shared" si="29"/>
        <v>36.796875</v>
      </c>
    </row>
    <row r="99" spans="1:11" ht="12.75">
      <c r="A99" s="201" t="s">
        <v>8</v>
      </c>
      <c r="B99" s="152">
        <v>1.95</v>
      </c>
      <c r="C99" s="150" t="s">
        <v>11</v>
      </c>
      <c r="D99" s="150">
        <v>3.125</v>
      </c>
      <c r="E99" s="149">
        <f t="shared" si="26"/>
        <v>2202.74925</v>
      </c>
      <c r="F99" s="149">
        <f t="shared" si="27"/>
        <v>2049.67425</v>
      </c>
      <c r="G99" s="149">
        <f t="shared" si="28"/>
        <v>6405.23203125</v>
      </c>
      <c r="H99" s="149">
        <f t="shared" si="24"/>
        <v>6883.59140625</v>
      </c>
      <c r="I99" s="173">
        <f t="shared" si="25"/>
        <v>133900</v>
      </c>
      <c r="J99" s="151">
        <v>133900</v>
      </c>
      <c r="K99" s="85">
        <f t="shared" si="29"/>
        <v>47.8359375</v>
      </c>
    </row>
    <row r="100" spans="1:11" ht="12.75">
      <c r="A100" s="222" t="s">
        <v>8</v>
      </c>
      <c r="B100" s="223">
        <v>2</v>
      </c>
      <c r="C100" s="150" t="s">
        <v>11</v>
      </c>
      <c r="D100" s="224">
        <v>3.125</v>
      </c>
      <c r="E100" s="225">
        <f t="shared" si="26"/>
        <v>2259.23</v>
      </c>
      <c r="F100" s="225">
        <f t="shared" si="27"/>
        <v>2102.23</v>
      </c>
      <c r="G100" s="225">
        <f t="shared" si="28"/>
        <v>6569.46875</v>
      </c>
      <c r="H100" s="225">
        <f t="shared" si="24"/>
        <v>7060.09375</v>
      </c>
      <c r="I100" s="226">
        <f t="shared" si="25"/>
        <v>133900</v>
      </c>
      <c r="J100" s="227">
        <v>133900</v>
      </c>
      <c r="K100" s="85">
        <f t="shared" si="29"/>
        <v>49.0625</v>
      </c>
    </row>
    <row r="101" spans="1:11" ht="13.5" thickBot="1">
      <c r="A101" s="142" t="s">
        <v>274</v>
      </c>
      <c r="B101" s="179">
        <v>0.5</v>
      </c>
      <c r="C101" s="111" t="s">
        <v>11</v>
      </c>
      <c r="D101" s="111">
        <v>3.125</v>
      </c>
      <c r="E101" s="110">
        <f>H101/D101</f>
        <v>874.8825</v>
      </c>
      <c r="F101" s="110">
        <f>G101/D101</f>
        <v>835.6325</v>
      </c>
      <c r="G101" s="110">
        <f t="shared" si="28"/>
        <v>2611.3515625</v>
      </c>
      <c r="H101" s="110">
        <f>(I101+10000)*K101/1000</f>
        <v>2734.0078125</v>
      </c>
      <c r="I101" s="146">
        <f>J101</f>
        <v>212900</v>
      </c>
      <c r="J101" s="112">
        <v>212900</v>
      </c>
      <c r="K101" s="85">
        <f t="shared" si="29"/>
        <v>12.265625</v>
      </c>
    </row>
    <row r="102" spans="1:11" ht="13.5" thickBot="1">
      <c r="A102" s="302" t="s">
        <v>266</v>
      </c>
      <c r="B102" s="277"/>
      <c r="C102" s="277"/>
      <c r="D102" s="277"/>
      <c r="E102" s="277"/>
      <c r="F102" s="277"/>
      <c r="G102" s="277"/>
      <c r="H102" s="277"/>
      <c r="I102" s="277"/>
      <c r="J102" s="278"/>
      <c r="K102" s="85"/>
    </row>
    <row r="103" spans="1:11" ht="13.5" customHeight="1" thickBot="1">
      <c r="A103" s="263" t="s">
        <v>0</v>
      </c>
      <c r="B103" s="263" t="s">
        <v>253</v>
      </c>
      <c r="C103" s="263" t="s">
        <v>254</v>
      </c>
      <c r="D103" s="328" t="s">
        <v>258</v>
      </c>
      <c r="E103" s="265" t="s">
        <v>259</v>
      </c>
      <c r="F103" s="308" t="s">
        <v>260</v>
      </c>
      <c r="G103" s="263" t="s">
        <v>257</v>
      </c>
      <c r="H103" s="263" t="s">
        <v>262</v>
      </c>
      <c r="I103" s="263" t="s">
        <v>255</v>
      </c>
      <c r="J103" s="263" t="s">
        <v>256</v>
      </c>
      <c r="K103" s="85"/>
    </row>
    <row r="104" spans="1:11" ht="21" customHeight="1" thickBot="1">
      <c r="A104" s="264"/>
      <c r="B104" s="264"/>
      <c r="C104" s="264"/>
      <c r="D104" s="315"/>
      <c r="E104" s="266"/>
      <c r="F104" s="309"/>
      <c r="G104" s="264"/>
      <c r="H104" s="324"/>
      <c r="I104" s="264"/>
      <c r="J104" s="264"/>
      <c r="K104" s="85"/>
    </row>
    <row r="105" spans="1:11" ht="12.75">
      <c r="A105" s="140" t="s">
        <v>8</v>
      </c>
      <c r="B105" s="100">
        <v>0.4</v>
      </c>
      <c r="C105" s="102" t="s">
        <v>3</v>
      </c>
      <c r="D105" s="102">
        <v>2</v>
      </c>
      <c r="E105" s="101">
        <f>H105/D105</f>
        <v>498.88</v>
      </c>
      <c r="F105" s="101">
        <f>G105/D105</f>
        <v>473.28</v>
      </c>
      <c r="G105" s="101">
        <f>(I105+2000)*K105/1000</f>
        <v>946.56</v>
      </c>
      <c r="H105" s="101">
        <f>(I105+10000)*K105/1000</f>
        <v>997.76</v>
      </c>
      <c r="I105" s="102">
        <v>145900</v>
      </c>
      <c r="J105" s="139">
        <f aca="true" t="shared" si="30" ref="J105:J116">I105-4000</f>
        <v>141900</v>
      </c>
      <c r="K105" s="85">
        <v>6.4</v>
      </c>
    </row>
    <row r="106" spans="1:11" ht="12.75">
      <c r="A106" s="166" t="s">
        <v>8</v>
      </c>
      <c r="B106" s="104">
        <v>0.5</v>
      </c>
      <c r="C106" s="106" t="s">
        <v>3</v>
      </c>
      <c r="D106" s="106">
        <v>2</v>
      </c>
      <c r="E106" s="105">
        <f>H106/D106</f>
        <v>581.2125</v>
      </c>
      <c r="F106" s="105">
        <f>G106/D106</f>
        <v>548.2125</v>
      </c>
      <c r="G106" s="105">
        <f aca="true" t="shared" si="31" ref="G106:G116">(I106+2000)*K106/1000</f>
        <v>1096.425</v>
      </c>
      <c r="H106" s="105">
        <f aca="true" t="shared" si="32" ref="H106:H116">(I106+10000)*K106/1000</f>
        <v>1162.425</v>
      </c>
      <c r="I106" s="106">
        <v>130900</v>
      </c>
      <c r="J106" s="107">
        <f t="shared" si="30"/>
        <v>126900</v>
      </c>
      <c r="K106" s="85">
        <v>8.25</v>
      </c>
    </row>
    <row r="107" spans="1:11" ht="12.75">
      <c r="A107" s="166" t="s">
        <v>8</v>
      </c>
      <c r="B107" s="104">
        <v>0.5</v>
      </c>
      <c r="C107" s="106" t="s">
        <v>11</v>
      </c>
      <c r="D107" s="106">
        <v>3.125</v>
      </c>
      <c r="E107" s="105">
        <f>E106</f>
        <v>581.2125</v>
      </c>
      <c r="F107" s="105">
        <f>F106</f>
        <v>548.2125</v>
      </c>
      <c r="G107" s="105">
        <f t="shared" si="31"/>
        <v>1714.41</v>
      </c>
      <c r="H107" s="105">
        <f t="shared" si="32"/>
        <v>1817.61</v>
      </c>
      <c r="I107" s="106">
        <v>130900</v>
      </c>
      <c r="J107" s="107">
        <f t="shared" si="30"/>
        <v>126900</v>
      </c>
      <c r="K107" s="85">
        <v>12.9</v>
      </c>
    </row>
    <row r="108" spans="1:11" ht="12.75">
      <c r="A108" s="166" t="s">
        <v>8</v>
      </c>
      <c r="B108" s="104">
        <v>0.7</v>
      </c>
      <c r="C108" s="106" t="s">
        <v>3</v>
      </c>
      <c r="D108" s="106">
        <v>2</v>
      </c>
      <c r="E108" s="105">
        <f>H108/D108</f>
        <v>774.3465</v>
      </c>
      <c r="F108" s="105">
        <f>G108/D108</f>
        <v>730.0665</v>
      </c>
      <c r="G108" s="105">
        <f>(I108+2000)*K108/1000</f>
        <v>1460.133</v>
      </c>
      <c r="H108" s="105">
        <f>(I108+10000)*K108/1000</f>
        <v>1548.693</v>
      </c>
      <c r="I108" s="106">
        <v>129900</v>
      </c>
      <c r="J108" s="107">
        <f t="shared" si="30"/>
        <v>125900</v>
      </c>
      <c r="K108" s="85">
        <v>11.07</v>
      </c>
    </row>
    <row r="109" spans="1:11" ht="12.75">
      <c r="A109" s="166" t="s">
        <v>8</v>
      </c>
      <c r="B109" s="104">
        <v>0.7</v>
      </c>
      <c r="C109" s="106" t="s">
        <v>11</v>
      </c>
      <c r="D109" s="106">
        <v>3.125</v>
      </c>
      <c r="E109" s="105">
        <f>E108</f>
        <v>774.3465</v>
      </c>
      <c r="F109" s="105">
        <f>F108</f>
        <v>730.0665</v>
      </c>
      <c r="G109" s="105">
        <f t="shared" si="31"/>
        <v>2281.87</v>
      </c>
      <c r="H109" s="105">
        <f t="shared" si="32"/>
        <v>2420.27</v>
      </c>
      <c r="I109" s="106">
        <v>129900</v>
      </c>
      <c r="J109" s="107">
        <f t="shared" si="30"/>
        <v>125900</v>
      </c>
      <c r="K109" s="85">
        <v>17.3</v>
      </c>
    </row>
    <row r="110" spans="1:11" ht="12.75">
      <c r="A110" s="166" t="s">
        <v>8</v>
      </c>
      <c r="B110" s="104">
        <v>0.9</v>
      </c>
      <c r="C110" s="106" t="s">
        <v>3</v>
      </c>
      <c r="D110" s="106">
        <v>2</v>
      </c>
      <c r="E110" s="105">
        <f>H110/D110</f>
        <v>935.935</v>
      </c>
      <c r="F110" s="105">
        <f>G110/D110</f>
        <v>878.735</v>
      </c>
      <c r="G110" s="105">
        <f>(I110+2000)*K110/1000</f>
        <v>1757.47</v>
      </c>
      <c r="H110" s="105">
        <f>(I110+10000)*K110/1000</f>
        <v>1871.87</v>
      </c>
      <c r="I110" s="106">
        <v>120900</v>
      </c>
      <c r="J110" s="107">
        <f>I110-4000</f>
        <v>116900</v>
      </c>
      <c r="K110" s="85">
        <v>14.3</v>
      </c>
    </row>
    <row r="111" spans="1:11" ht="12.75">
      <c r="A111" s="166" t="s">
        <v>8</v>
      </c>
      <c r="B111" s="104">
        <v>0.9</v>
      </c>
      <c r="C111" s="106" t="s">
        <v>11</v>
      </c>
      <c r="D111" s="106">
        <v>3.125</v>
      </c>
      <c r="E111" s="105">
        <f>E110</f>
        <v>935.935</v>
      </c>
      <c r="F111" s="105">
        <f>F110</f>
        <v>878.735</v>
      </c>
      <c r="G111" s="105">
        <f t="shared" si="31"/>
        <v>2728.38</v>
      </c>
      <c r="H111" s="105">
        <f t="shared" si="32"/>
        <v>2905.98</v>
      </c>
      <c r="I111" s="106">
        <v>120900</v>
      </c>
      <c r="J111" s="107">
        <f t="shared" si="30"/>
        <v>116900</v>
      </c>
      <c r="K111" s="85">
        <v>22.2</v>
      </c>
    </row>
    <row r="112" spans="1:11" ht="12.75">
      <c r="A112" s="166" t="s">
        <v>8</v>
      </c>
      <c r="B112" s="104">
        <v>1</v>
      </c>
      <c r="C112" s="106" t="s">
        <v>3</v>
      </c>
      <c r="D112" s="106">
        <v>2</v>
      </c>
      <c r="E112" s="105">
        <f>H112/D112</f>
        <v>1145.375</v>
      </c>
      <c r="F112" s="105">
        <f>G112/D112</f>
        <v>1075.375</v>
      </c>
      <c r="G112" s="105">
        <f t="shared" si="31"/>
        <v>2150.75</v>
      </c>
      <c r="H112" s="105">
        <f t="shared" si="32"/>
        <v>2290.75</v>
      </c>
      <c r="I112" s="106">
        <v>120900</v>
      </c>
      <c r="J112" s="107">
        <f t="shared" si="30"/>
        <v>116900</v>
      </c>
      <c r="K112" s="85">
        <v>17.5</v>
      </c>
    </row>
    <row r="113" spans="1:11" ht="12.75">
      <c r="A113" s="166" t="s">
        <v>8</v>
      </c>
      <c r="B113" s="104">
        <v>1</v>
      </c>
      <c r="C113" s="106" t="s">
        <v>11</v>
      </c>
      <c r="D113" s="106">
        <v>3.125</v>
      </c>
      <c r="E113" s="105">
        <f>E112</f>
        <v>1145.375</v>
      </c>
      <c r="F113" s="105">
        <f>F112</f>
        <v>1075.375</v>
      </c>
      <c r="G113" s="105">
        <f t="shared" si="31"/>
        <v>3167.133</v>
      </c>
      <c r="H113" s="105">
        <f t="shared" si="32"/>
        <v>3373.293</v>
      </c>
      <c r="I113" s="106">
        <v>120900</v>
      </c>
      <c r="J113" s="107">
        <f t="shared" si="30"/>
        <v>116900</v>
      </c>
      <c r="K113" s="85">
        <v>25.77</v>
      </c>
    </row>
    <row r="114" spans="1:11" ht="12.75">
      <c r="A114" s="166" t="s">
        <v>8</v>
      </c>
      <c r="B114" s="104">
        <v>1.2</v>
      </c>
      <c r="C114" s="106" t="s">
        <v>11</v>
      </c>
      <c r="D114" s="106">
        <v>3.125</v>
      </c>
      <c r="E114" s="105">
        <f>H114/D114</f>
        <v>1298.528</v>
      </c>
      <c r="F114" s="105">
        <f>G114/D114</f>
        <v>1219.1680000000001</v>
      </c>
      <c r="G114" s="105">
        <f t="shared" si="31"/>
        <v>3809.9</v>
      </c>
      <c r="H114" s="105">
        <f t="shared" si="32"/>
        <v>4057.9</v>
      </c>
      <c r="I114" s="106">
        <v>120900</v>
      </c>
      <c r="J114" s="107">
        <f t="shared" si="30"/>
        <v>116900</v>
      </c>
      <c r="K114" s="85">
        <v>31</v>
      </c>
    </row>
    <row r="115" spans="1:11" ht="12.75">
      <c r="A115" s="178" t="s">
        <v>8</v>
      </c>
      <c r="B115" s="108">
        <v>1.5</v>
      </c>
      <c r="C115" s="109" t="s">
        <v>3</v>
      </c>
      <c r="D115" s="109">
        <v>2</v>
      </c>
      <c r="E115" s="105">
        <f>H115/D115</f>
        <v>1544.62</v>
      </c>
      <c r="F115" s="105">
        <f>G115/D115</f>
        <v>1450.22</v>
      </c>
      <c r="G115" s="105">
        <f>(I115+2000)*K115/1000</f>
        <v>2900.44</v>
      </c>
      <c r="H115" s="105">
        <f t="shared" si="32"/>
        <v>3089.24</v>
      </c>
      <c r="I115" s="106">
        <v>120900</v>
      </c>
      <c r="J115" s="113">
        <f t="shared" si="30"/>
        <v>116900</v>
      </c>
      <c r="K115" s="85">
        <v>23.6</v>
      </c>
    </row>
    <row r="116" spans="1:11" ht="13.5" thickBot="1">
      <c r="A116" s="141" t="s">
        <v>8</v>
      </c>
      <c r="B116" s="179">
        <v>1.5</v>
      </c>
      <c r="C116" s="111" t="s">
        <v>11</v>
      </c>
      <c r="D116" s="111">
        <v>3.125</v>
      </c>
      <c r="E116" s="110">
        <f>H116/D116</f>
        <v>1618.5523199999998</v>
      </c>
      <c r="F116" s="110">
        <f>G116/D116</f>
        <v>1519.63392</v>
      </c>
      <c r="G116" s="110">
        <f t="shared" si="31"/>
        <v>4748.856</v>
      </c>
      <c r="H116" s="110">
        <f t="shared" si="32"/>
        <v>5057.976</v>
      </c>
      <c r="I116" s="111">
        <v>120900</v>
      </c>
      <c r="J116" s="112">
        <f t="shared" si="30"/>
        <v>116900</v>
      </c>
      <c r="K116" s="85">
        <v>38.64</v>
      </c>
    </row>
    <row r="117" spans="1:11" ht="13.5" thickBot="1">
      <c r="A117" s="271" t="s">
        <v>276</v>
      </c>
      <c r="B117" s="272"/>
      <c r="C117" s="272"/>
      <c r="D117" s="272"/>
      <c r="E117" s="272"/>
      <c r="F117" s="272"/>
      <c r="G117" s="272"/>
      <c r="H117" s="272"/>
      <c r="I117" s="272"/>
      <c r="J117" s="273"/>
      <c r="K117" s="85"/>
    </row>
    <row r="118" spans="1:11" ht="12.75">
      <c r="A118" s="153" t="s">
        <v>146</v>
      </c>
      <c r="B118" s="114">
        <v>0.5</v>
      </c>
      <c r="C118" s="102" t="s">
        <v>290</v>
      </c>
      <c r="D118" s="102">
        <v>5.16</v>
      </c>
      <c r="E118" s="101">
        <f>H118/D118</f>
        <v>676.101550387597</v>
      </c>
      <c r="F118" s="101">
        <f>G118/D118</f>
        <v>637.713953488372</v>
      </c>
      <c r="G118" s="101">
        <f>(I118+2000)*K118/1000</f>
        <v>3290.604</v>
      </c>
      <c r="H118" s="101">
        <f>(I118+10000)*K118/1000</f>
        <v>3488.684</v>
      </c>
      <c r="I118" s="102">
        <v>130900</v>
      </c>
      <c r="J118" s="103">
        <f>I118-4000</f>
        <v>126900</v>
      </c>
      <c r="K118" s="85">
        <v>24.76</v>
      </c>
    </row>
    <row r="119" spans="1:11" ht="12.75">
      <c r="A119" s="267" t="s">
        <v>147</v>
      </c>
      <c r="B119" s="115">
        <v>0.5</v>
      </c>
      <c r="C119" s="106" t="s">
        <v>273</v>
      </c>
      <c r="D119" s="106">
        <v>6.37</v>
      </c>
      <c r="E119" s="105">
        <f>H119/D119</f>
        <v>684.813814756672</v>
      </c>
      <c r="F119" s="105">
        <f>G119/D119</f>
        <v>645.9315541601255</v>
      </c>
      <c r="G119" s="105">
        <f>(I119+2000)*K119/1000</f>
        <v>4114.584</v>
      </c>
      <c r="H119" s="105">
        <f>(I119+10000)*K119/1000</f>
        <v>4362.264</v>
      </c>
      <c r="I119" s="106">
        <v>130900</v>
      </c>
      <c r="J119" s="107">
        <f>I119-4000</f>
        <v>126900</v>
      </c>
      <c r="K119" s="85">
        <v>30.96</v>
      </c>
    </row>
    <row r="120" spans="1:11" ht="13.5" thickBot="1">
      <c r="A120" s="268"/>
      <c r="B120" s="116">
        <v>0.7</v>
      </c>
      <c r="C120" s="111" t="s">
        <v>273</v>
      </c>
      <c r="D120" s="111">
        <v>6.37</v>
      </c>
      <c r="E120" s="110">
        <f>H120/D120</f>
        <v>911.8756671899529</v>
      </c>
      <c r="F120" s="110">
        <f>G120/D120</f>
        <v>859.731240188383</v>
      </c>
      <c r="G120" s="110">
        <f>(I120+2000)*K120/1000</f>
        <v>5476.488</v>
      </c>
      <c r="H120" s="110">
        <f>(I120+10000)*K120/1000</f>
        <v>5808.648</v>
      </c>
      <c r="I120" s="111">
        <v>129900</v>
      </c>
      <c r="J120" s="112">
        <f>I120-4000</f>
        <v>125900</v>
      </c>
      <c r="K120" s="85">
        <v>41.52</v>
      </c>
    </row>
    <row r="121" spans="1:10" ht="13.5" thickBot="1">
      <c r="A121" s="276" t="s">
        <v>163</v>
      </c>
      <c r="B121" s="277"/>
      <c r="C121" s="277"/>
      <c r="D121" s="277"/>
      <c r="E121" s="277"/>
      <c r="F121" s="277"/>
      <c r="G121" s="277"/>
      <c r="H121" s="277"/>
      <c r="I121" s="277"/>
      <c r="J121" s="278"/>
    </row>
    <row r="122" spans="1:11" ht="13.5" thickBot="1">
      <c r="A122" s="279" t="s">
        <v>164</v>
      </c>
      <c r="B122" s="327" t="s">
        <v>183</v>
      </c>
      <c r="C122" s="281"/>
      <c r="D122" s="282"/>
      <c r="E122" s="281" t="s">
        <v>284</v>
      </c>
      <c r="F122" s="281"/>
      <c r="G122" s="282"/>
      <c r="H122" s="127"/>
      <c r="I122" s="327" t="s">
        <v>184</v>
      </c>
      <c r="J122" s="282"/>
      <c r="K122" s="16"/>
    </row>
    <row r="123" spans="1:11" ht="27" customHeight="1" thickBot="1">
      <c r="A123" s="280"/>
      <c r="B123" s="129" t="s">
        <v>267</v>
      </c>
      <c r="C123" s="269" t="s">
        <v>182</v>
      </c>
      <c r="D123" s="270"/>
      <c r="E123" s="129" t="s">
        <v>267</v>
      </c>
      <c r="F123" s="269" t="s">
        <v>182</v>
      </c>
      <c r="G123" s="270"/>
      <c r="H123" s="130"/>
      <c r="I123" s="129" t="s">
        <v>267</v>
      </c>
      <c r="J123" s="125" t="s">
        <v>182</v>
      </c>
      <c r="K123" s="128"/>
    </row>
    <row r="124" spans="1:11" ht="12.75">
      <c r="A124" s="165" t="s">
        <v>165</v>
      </c>
      <c r="B124" s="199">
        <v>58</v>
      </c>
      <c r="C124" s="274">
        <f>B124*3</f>
        <v>174</v>
      </c>
      <c r="D124" s="274"/>
      <c r="E124" s="228">
        <v>62</v>
      </c>
      <c r="F124" s="283">
        <f>E124*3</f>
        <v>186</v>
      </c>
      <c r="G124" s="283"/>
      <c r="H124" s="228"/>
      <c r="I124" s="228">
        <v>66</v>
      </c>
      <c r="J124" s="229">
        <f>I124*3</f>
        <v>198</v>
      </c>
      <c r="K124" s="16"/>
    </row>
    <row r="125" spans="1:11" ht="13.5" thickBot="1">
      <c r="A125" s="142" t="s">
        <v>166</v>
      </c>
      <c r="B125" s="200">
        <v>39</v>
      </c>
      <c r="C125" s="275">
        <f>B125*3</f>
        <v>117</v>
      </c>
      <c r="D125" s="275"/>
      <c r="E125" s="230">
        <v>41</v>
      </c>
      <c r="F125" s="284">
        <f>E125*3</f>
        <v>123</v>
      </c>
      <c r="G125" s="284"/>
      <c r="H125" s="230"/>
      <c r="I125" s="230">
        <v>44</v>
      </c>
      <c r="J125" s="231">
        <f>I125*3</f>
        <v>132</v>
      </c>
      <c r="K125" s="16"/>
    </row>
    <row r="126" spans="1:10" ht="13.5" thickBot="1">
      <c r="A126" s="302" t="s">
        <v>167</v>
      </c>
      <c r="B126" s="277"/>
      <c r="C126" s="277"/>
      <c r="D126" s="277"/>
      <c r="E126" s="277"/>
      <c r="F126" s="277"/>
      <c r="G126" s="277"/>
      <c r="H126" s="277"/>
      <c r="I126" s="277"/>
      <c r="J126" s="278"/>
    </row>
    <row r="127" spans="1:10" ht="13.5" thickBot="1">
      <c r="A127" s="303" t="s">
        <v>164</v>
      </c>
      <c r="B127" s="305" t="s">
        <v>267</v>
      </c>
      <c r="C127" s="306"/>
      <c r="D127" s="306"/>
      <c r="E127" s="306"/>
      <c r="F127" s="306"/>
      <c r="G127" s="306"/>
      <c r="H127" s="306"/>
      <c r="I127" s="306"/>
      <c r="J127" s="307"/>
    </row>
    <row r="128" spans="1:10" ht="13.5" thickBot="1">
      <c r="A128" s="304"/>
      <c r="B128" s="292" t="s">
        <v>168</v>
      </c>
      <c r="C128" s="293"/>
      <c r="D128" s="294"/>
      <c r="E128" s="292" t="s">
        <v>181</v>
      </c>
      <c r="F128" s="293"/>
      <c r="G128" s="295"/>
      <c r="H128" s="89"/>
      <c r="I128" s="293" t="s">
        <v>169</v>
      </c>
      <c r="J128" s="295"/>
    </row>
    <row r="129" spans="1:10" ht="12.75">
      <c r="A129" s="165" t="s">
        <v>170</v>
      </c>
      <c r="B129" s="289">
        <v>70</v>
      </c>
      <c r="C129" s="290"/>
      <c r="D129" s="291"/>
      <c r="E129" s="299">
        <v>76</v>
      </c>
      <c r="F129" s="290"/>
      <c r="G129" s="291"/>
      <c r="H129" s="232"/>
      <c r="I129" s="299">
        <v>92</v>
      </c>
      <c r="J129" s="313"/>
    </row>
    <row r="130" spans="1:10" ht="12.75">
      <c r="A130" s="164" t="s">
        <v>171</v>
      </c>
      <c r="B130" s="285">
        <v>75</v>
      </c>
      <c r="C130" s="286"/>
      <c r="D130" s="287"/>
      <c r="E130" s="288">
        <v>81</v>
      </c>
      <c r="F130" s="286"/>
      <c r="G130" s="287"/>
      <c r="H130" s="150"/>
      <c r="I130" s="288">
        <v>99</v>
      </c>
      <c r="J130" s="301"/>
    </row>
    <row r="131" spans="1:10" ht="12.75">
      <c r="A131" s="164" t="s">
        <v>179</v>
      </c>
      <c r="B131" s="285">
        <v>70</v>
      </c>
      <c r="C131" s="286"/>
      <c r="D131" s="287"/>
      <c r="E131" s="288">
        <v>76</v>
      </c>
      <c r="F131" s="286"/>
      <c r="G131" s="287"/>
      <c r="H131" s="150"/>
      <c r="I131" s="288">
        <v>92</v>
      </c>
      <c r="J131" s="301"/>
    </row>
    <row r="132" spans="1:10" ht="12.75">
      <c r="A132" s="164" t="s">
        <v>227</v>
      </c>
      <c r="B132" s="285">
        <v>70</v>
      </c>
      <c r="C132" s="286"/>
      <c r="D132" s="287"/>
      <c r="E132" s="288">
        <v>76</v>
      </c>
      <c r="F132" s="286"/>
      <c r="G132" s="287"/>
      <c r="H132" s="150"/>
      <c r="I132" s="288">
        <v>92</v>
      </c>
      <c r="J132" s="301"/>
    </row>
    <row r="133" spans="1:10" ht="12.75">
      <c r="A133" s="164" t="s">
        <v>226</v>
      </c>
      <c r="B133" s="285">
        <v>67</v>
      </c>
      <c r="C133" s="286"/>
      <c r="D133" s="287"/>
      <c r="E133" s="288">
        <v>73</v>
      </c>
      <c r="F133" s="286"/>
      <c r="G133" s="287"/>
      <c r="H133" s="150"/>
      <c r="I133" s="288">
        <v>88</v>
      </c>
      <c r="J133" s="301"/>
    </row>
    <row r="134" spans="1:10" ht="13.5" thickBot="1">
      <c r="A134" s="142" t="s">
        <v>180</v>
      </c>
      <c r="B134" s="296">
        <v>125</v>
      </c>
      <c r="C134" s="297"/>
      <c r="D134" s="298"/>
      <c r="E134" s="300">
        <v>136</v>
      </c>
      <c r="F134" s="297"/>
      <c r="G134" s="298"/>
      <c r="H134" s="230"/>
      <c r="I134" s="300">
        <v>166</v>
      </c>
      <c r="J134" s="310"/>
    </row>
    <row r="135" spans="1:10" ht="12.75">
      <c r="A135" s="123" t="s">
        <v>282</v>
      </c>
      <c r="B135" s="82"/>
      <c r="C135" s="82"/>
      <c r="D135" s="82"/>
      <c r="E135" s="82"/>
      <c r="F135" s="82"/>
      <c r="G135" s="82"/>
      <c r="H135" s="82"/>
      <c r="I135" s="82"/>
      <c r="J135" s="82"/>
    </row>
    <row r="136" spans="1:10" ht="15">
      <c r="A136" s="25" t="s">
        <v>38</v>
      </c>
      <c r="J136" s="82"/>
    </row>
    <row r="137" spans="1:10" ht="15">
      <c r="A137" s="25" t="s">
        <v>154</v>
      </c>
      <c r="J137" s="82"/>
    </row>
    <row r="138" spans="1:10" ht="15">
      <c r="A138" s="25" t="s">
        <v>172</v>
      </c>
      <c r="J138" s="82"/>
    </row>
    <row r="139" spans="1:10" ht="15">
      <c r="A139" s="25" t="s">
        <v>153</v>
      </c>
      <c r="J139" s="82"/>
    </row>
    <row r="140" ht="12.75">
      <c r="J140" s="82"/>
    </row>
    <row r="141" spans="1:10" ht="16.5">
      <c r="A141" s="3" t="s">
        <v>281</v>
      </c>
      <c r="B141" s="18"/>
      <c r="C141" s="18"/>
      <c r="D141" s="18"/>
      <c r="E141" s="18"/>
      <c r="F141" s="18"/>
      <c r="G141" s="18"/>
      <c r="H141" s="18"/>
      <c r="I141" s="18"/>
      <c r="J141" s="82"/>
    </row>
    <row r="142" spans="1:10" ht="14.25">
      <c r="A142" s="3" t="s">
        <v>32</v>
      </c>
      <c r="B142" s="1"/>
      <c r="C142" s="1"/>
      <c r="D142" s="1"/>
      <c r="E142" s="1"/>
      <c r="F142" s="1"/>
      <c r="G142" s="1"/>
      <c r="H142" s="17"/>
      <c r="I142" s="17"/>
      <c r="J142" s="82"/>
    </row>
    <row r="143" spans="1:10" ht="12.75">
      <c r="A143" s="3" t="s">
        <v>31</v>
      </c>
      <c r="J143" s="82"/>
    </row>
    <row r="144" spans="1:10" ht="14.25">
      <c r="A144" s="3" t="s">
        <v>252</v>
      </c>
      <c r="B144" s="1"/>
      <c r="C144" s="1"/>
      <c r="D144" s="1"/>
      <c r="E144" s="1"/>
      <c r="F144" s="1"/>
      <c r="G144" s="1"/>
      <c r="J144" s="82"/>
    </row>
    <row r="145" spans="1:10" ht="12.75">
      <c r="A145" s="311" t="s">
        <v>47</v>
      </c>
      <c r="B145" s="312"/>
      <c r="C145" s="312"/>
      <c r="D145" s="312"/>
      <c r="E145" s="312"/>
      <c r="F145" s="312"/>
      <c r="G145" s="312"/>
      <c r="H145" s="312"/>
      <c r="I145" s="312"/>
      <c r="J145" s="82"/>
    </row>
    <row r="146" spans="1:10" ht="12.75">
      <c r="A146" s="82"/>
      <c r="B146" s="82"/>
      <c r="C146" s="82"/>
      <c r="D146" s="82"/>
      <c r="E146" s="82"/>
      <c r="F146" s="82"/>
      <c r="G146" s="82"/>
      <c r="H146" s="82"/>
      <c r="I146" s="82"/>
      <c r="J146" s="82"/>
    </row>
    <row r="147" spans="1:10" ht="12.75">
      <c r="A147" s="82"/>
      <c r="B147" s="82"/>
      <c r="C147" s="82"/>
      <c r="D147" s="82"/>
      <c r="E147" s="82"/>
      <c r="F147" s="82"/>
      <c r="G147" s="82"/>
      <c r="H147" s="82"/>
      <c r="I147" s="82"/>
      <c r="J147" s="82"/>
    </row>
    <row r="148" spans="1:10" ht="12.75">
      <c r="A148" s="82"/>
      <c r="B148" s="82"/>
      <c r="C148" s="82"/>
      <c r="D148" s="82"/>
      <c r="E148" s="82"/>
      <c r="F148" s="82"/>
      <c r="G148" s="82"/>
      <c r="H148" s="82"/>
      <c r="I148" s="82"/>
      <c r="J148" s="82"/>
    </row>
    <row r="149" spans="1:10" ht="12.75">
      <c r="A149" s="82"/>
      <c r="B149" s="82"/>
      <c r="C149" s="82"/>
      <c r="D149" s="82"/>
      <c r="E149" s="82"/>
      <c r="F149" s="82"/>
      <c r="G149" s="82"/>
      <c r="H149" s="82"/>
      <c r="I149" s="82"/>
      <c r="J149" s="82"/>
    </row>
    <row r="150" spans="1:10" ht="12.75">
      <c r="A150" s="82"/>
      <c r="B150" s="82"/>
      <c r="C150" s="82"/>
      <c r="D150" s="82"/>
      <c r="E150" s="82"/>
      <c r="F150" s="82"/>
      <c r="G150" s="82"/>
      <c r="H150" s="82"/>
      <c r="I150" s="82"/>
      <c r="J150" s="82"/>
    </row>
    <row r="151" spans="1:10" ht="12.75">
      <c r="A151" s="82"/>
      <c r="B151" s="82"/>
      <c r="C151" s="82"/>
      <c r="D151" s="82"/>
      <c r="E151" s="82"/>
      <c r="F151" s="82"/>
      <c r="G151" s="82"/>
      <c r="H151" s="82"/>
      <c r="I151" s="82"/>
      <c r="J151" s="82"/>
    </row>
    <row r="152" spans="1:10" ht="12.75">
      <c r="A152" s="82"/>
      <c r="B152" s="82"/>
      <c r="C152" s="82"/>
      <c r="D152" s="82"/>
      <c r="E152" s="82"/>
      <c r="F152" s="82"/>
      <c r="G152" s="82"/>
      <c r="H152" s="82"/>
      <c r="I152" s="82"/>
      <c r="J152" s="82"/>
    </row>
    <row r="153" spans="1:10" ht="12.75">
      <c r="A153" s="82"/>
      <c r="B153" s="82"/>
      <c r="C153" s="82"/>
      <c r="D153" s="82"/>
      <c r="E153" s="82"/>
      <c r="F153" s="82"/>
      <c r="G153" s="82"/>
      <c r="H153" s="82"/>
      <c r="I153" s="82"/>
      <c r="J153" s="82"/>
    </row>
    <row r="154" spans="1:10" ht="12.75">
      <c r="A154" s="82"/>
      <c r="B154" s="82"/>
      <c r="C154" s="82"/>
      <c r="D154" s="82"/>
      <c r="E154" s="82"/>
      <c r="F154" s="82"/>
      <c r="G154" s="82"/>
      <c r="H154" s="82"/>
      <c r="I154" s="82"/>
      <c r="J154" s="82"/>
    </row>
    <row r="155" spans="1:10" ht="12.75">
      <c r="A155" s="82"/>
      <c r="B155" s="82"/>
      <c r="C155" s="82"/>
      <c r="D155" s="82"/>
      <c r="E155" s="82"/>
      <c r="F155" s="82"/>
      <c r="G155" s="82"/>
      <c r="H155" s="82"/>
      <c r="I155" s="82"/>
      <c r="J155" s="82"/>
    </row>
    <row r="156" spans="1:10" ht="12.75">
      <c r="A156" s="82"/>
      <c r="B156" s="82"/>
      <c r="C156" s="82"/>
      <c r="D156" s="82"/>
      <c r="E156" s="82"/>
      <c r="F156" s="82"/>
      <c r="G156" s="82"/>
      <c r="H156" s="82"/>
      <c r="I156" s="82"/>
      <c r="J156" s="82"/>
    </row>
  </sheetData>
  <sheetProtection password="CC71" sheet="1"/>
  <mergeCells count="89">
    <mergeCell ref="D75:D76"/>
    <mergeCell ref="B75:B76"/>
    <mergeCell ref="A72:A73"/>
    <mergeCell ref="H75:H76"/>
    <mergeCell ref="C75:C76"/>
    <mergeCell ref="G62:G63"/>
    <mergeCell ref="A74:J74"/>
    <mergeCell ref="I75:I76"/>
    <mergeCell ref="G75:G76"/>
    <mergeCell ref="A75:A76"/>
    <mergeCell ref="A102:J102"/>
    <mergeCell ref="I103:I104"/>
    <mergeCell ref="E75:E76"/>
    <mergeCell ref="B62:B63"/>
    <mergeCell ref="F62:F63"/>
    <mergeCell ref="J75:J76"/>
    <mergeCell ref="A66:A67"/>
    <mergeCell ref="J62:J63"/>
    <mergeCell ref="G103:G104"/>
    <mergeCell ref="H103:H104"/>
    <mergeCell ref="G6:G7"/>
    <mergeCell ref="I6:I7"/>
    <mergeCell ref="A61:J61"/>
    <mergeCell ref="A62:A63"/>
    <mergeCell ref="H62:H63"/>
    <mergeCell ref="I122:J122"/>
    <mergeCell ref="B122:D122"/>
    <mergeCell ref="A103:A104"/>
    <mergeCell ref="B103:B104"/>
    <mergeCell ref="D103:D104"/>
    <mergeCell ref="F75:F76"/>
    <mergeCell ref="A68:A69"/>
    <mergeCell ref="A70:A71"/>
    <mergeCell ref="A3:H3"/>
    <mergeCell ref="A1:J1"/>
    <mergeCell ref="A2:J2"/>
    <mergeCell ref="A5:J5"/>
    <mergeCell ref="J6:J7"/>
    <mergeCell ref="H6:H7"/>
    <mergeCell ref="E6:E7"/>
    <mergeCell ref="D6:D7"/>
    <mergeCell ref="C6:C7"/>
    <mergeCell ref="B6:B7"/>
    <mergeCell ref="E132:G132"/>
    <mergeCell ref="B130:D130"/>
    <mergeCell ref="F6:F7"/>
    <mergeCell ref="A60:J60"/>
    <mergeCell ref="C62:C63"/>
    <mergeCell ref="D62:D63"/>
    <mergeCell ref="E62:E63"/>
    <mergeCell ref="I62:I63"/>
    <mergeCell ref="J103:J104"/>
    <mergeCell ref="F103:F104"/>
    <mergeCell ref="I134:J134"/>
    <mergeCell ref="A145:I145"/>
    <mergeCell ref="I129:J129"/>
    <mergeCell ref="I130:J130"/>
    <mergeCell ref="I131:J131"/>
    <mergeCell ref="I132:J132"/>
    <mergeCell ref="B133:D133"/>
    <mergeCell ref="B134:D134"/>
    <mergeCell ref="E129:G129"/>
    <mergeCell ref="E134:G134"/>
    <mergeCell ref="I133:J133"/>
    <mergeCell ref="E133:G133"/>
    <mergeCell ref="A126:J126"/>
    <mergeCell ref="A127:A128"/>
    <mergeCell ref="I128:J128"/>
    <mergeCell ref="B127:J127"/>
    <mergeCell ref="B131:D131"/>
    <mergeCell ref="B132:D132"/>
    <mergeCell ref="E130:G130"/>
    <mergeCell ref="E131:G131"/>
    <mergeCell ref="B129:D129"/>
    <mergeCell ref="B128:D128"/>
    <mergeCell ref="E128:G128"/>
    <mergeCell ref="C125:D125"/>
    <mergeCell ref="C123:D123"/>
    <mergeCell ref="A121:J121"/>
    <mergeCell ref="A122:A123"/>
    <mergeCell ref="E122:G122"/>
    <mergeCell ref="F124:G124"/>
    <mergeCell ref="F125:G125"/>
    <mergeCell ref="C103:C104"/>
    <mergeCell ref="E103:E104"/>
    <mergeCell ref="A119:A120"/>
    <mergeCell ref="F123:G123"/>
    <mergeCell ref="A117:J117"/>
    <mergeCell ref="C124:D124"/>
  </mergeCells>
  <hyperlinks>
    <hyperlink ref="A135" r:id="rId1" display="www.metallosklad.kz"/>
  </hyperlinks>
  <printOptions/>
  <pageMargins left="0.35433070866141736" right="0.2362204724409449" top="0.2755905511811024" bottom="0.2362204724409449" header="0.2362204724409449" footer="0.2362204724409449"/>
  <pageSetup horizontalDpi="600" verticalDpi="600" orientation="portrait" paperSize="9" scale="83" r:id="rId3"/>
  <rowBreaks count="1" manualBreakCount="1">
    <brk id="73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M213"/>
  <sheetViews>
    <sheetView zoomScaleSheetLayoutView="100" zoomScalePageLayoutView="0" workbookViewId="0" topLeftCell="A10">
      <selection activeCell="F47" sqref="F47"/>
    </sheetView>
  </sheetViews>
  <sheetFormatPr defaultColWidth="9.00390625" defaultRowHeight="12.75"/>
  <cols>
    <col min="1" max="1" width="3.375" style="0" customWidth="1"/>
    <col min="2" max="2" width="24.125" style="0" customWidth="1"/>
    <col min="3" max="3" width="14.625" style="0" customWidth="1"/>
    <col min="4" max="4" width="16.875" style="0" customWidth="1"/>
    <col min="5" max="5" width="15.25390625" style="0" customWidth="1"/>
    <col min="6" max="6" width="13.00390625" style="0" customWidth="1"/>
    <col min="7" max="7" width="12.75390625" style="0" customWidth="1"/>
    <col min="8" max="8" width="11.00390625" style="0" customWidth="1"/>
    <col min="9" max="9" width="15.125" style="0" customWidth="1"/>
  </cols>
  <sheetData>
    <row r="1" ht="24" customHeight="1">
      <c r="B1" s="20" t="s">
        <v>155</v>
      </c>
    </row>
    <row r="2" spans="1:9" ht="25.5" customHeight="1">
      <c r="A2" s="385" t="s">
        <v>40</v>
      </c>
      <c r="B2" s="320" t="s">
        <v>41</v>
      </c>
      <c r="C2" s="320"/>
      <c r="D2" s="320"/>
      <c r="E2" s="320"/>
      <c r="F2" s="320"/>
      <c r="G2" s="320"/>
      <c r="H2" s="13"/>
      <c r="I2" s="98" t="s">
        <v>301</v>
      </c>
    </row>
    <row r="3" spans="1:9" ht="13.5" customHeight="1">
      <c r="A3" s="385"/>
      <c r="B3" s="13"/>
      <c r="C3" s="13"/>
      <c r="D3" s="13"/>
      <c r="E3" s="13"/>
      <c r="F3" s="13"/>
      <c r="G3" s="13"/>
      <c r="H3" s="13"/>
      <c r="I3" s="15"/>
    </row>
    <row r="4" spans="1:9" s="6" customFormat="1" ht="17.25" customHeight="1" thickBot="1">
      <c r="A4" s="386"/>
      <c r="B4" s="14" t="s">
        <v>280</v>
      </c>
      <c r="C4" s="3"/>
      <c r="D4" s="21"/>
      <c r="E4" s="3"/>
      <c r="F4" s="22"/>
      <c r="G4" s="22"/>
      <c r="H4" s="22"/>
      <c r="I4" s="22"/>
    </row>
    <row r="5" spans="1:9" s="7" customFormat="1" ht="12.75" customHeight="1" thickBot="1">
      <c r="A5" s="386"/>
      <c r="B5" s="353" t="s">
        <v>5</v>
      </c>
      <c r="C5" s="354"/>
      <c r="D5" s="354"/>
      <c r="E5" s="354"/>
      <c r="F5" s="354"/>
      <c r="G5" s="354"/>
      <c r="H5" s="354"/>
      <c r="I5" s="355"/>
    </row>
    <row r="6" spans="1:9" s="7" customFormat="1" ht="9.75" customHeight="1" thickBot="1">
      <c r="A6" s="386"/>
      <c r="B6" s="44" t="s">
        <v>0</v>
      </c>
      <c r="C6" s="45" t="s">
        <v>18</v>
      </c>
      <c r="D6" s="46" t="s">
        <v>19</v>
      </c>
      <c r="E6" s="46" t="s">
        <v>20</v>
      </c>
      <c r="F6" s="46" t="s">
        <v>23</v>
      </c>
      <c r="G6" s="46" t="s">
        <v>22</v>
      </c>
      <c r="H6" s="335" t="s">
        <v>21</v>
      </c>
      <c r="I6" s="336"/>
    </row>
    <row r="7" spans="1:9" s="27" customFormat="1" ht="10.5" customHeight="1">
      <c r="A7" s="386"/>
      <c r="B7" s="167" t="s">
        <v>235</v>
      </c>
      <c r="C7" s="35">
        <v>2.8</v>
      </c>
      <c r="D7" s="35">
        <v>5.8</v>
      </c>
      <c r="E7" s="35">
        <v>1.28</v>
      </c>
      <c r="F7" s="36">
        <f>(G7+2000)/(1000/E7)</f>
        <v>162.432</v>
      </c>
      <c r="G7" s="35">
        <v>124900</v>
      </c>
      <c r="H7" s="349" t="s">
        <v>37</v>
      </c>
      <c r="I7" s="350"/>
    </row>
    <row r="8" spans="1:9" s="27" customFormat="1" ht="10.5" customHeight="1">
      <c r="A8" s="386"/>
      <c r="B8" s="37" t="s">
        <v>236</v>
      </c>
      <c r="C8" s="38">
        <v>2.8</v>
      </c>
      <c r="D8" s="38">
        <v>5.8</v>
      </c>
      <c r="E8" s="38">
        <v>1.66</v>
      </c>
      <c r="F8" s="36">
        <f aca="true" t="shared" si="0" ref="F8:F14">(G8+2000)/(1000/E8)</f>
        <v>210.65399999999997</v>
      </c>
      <c r="G8" s="35">
        <v>124900</v>
      </c>
      <c r="H8" s="349" t="s">
        <v>37</v>
      </c>
      <c r="I8" s="350"/>
    </row>
    <row r="9" spans="1:9" ht="10.5" customHeight="1">
      <c r="A9" s="386"/>
      <c r="B9" s="37" t="s">
        <v>237</v>
      </c>
      <c r="C9" s="38">
        <v>3.2</v>
      </c>
      <c r="D9" s="38">
        <v>5.8</v>
      </c>
      <c r="E9" s="38">
        <v>2.39</v>
      </c>
      <c r="F9" s="36">
        <f>(G9+2000)/(1000/E9)</f>
        <v>296.12100000000004</v>
      </c>
      <c r="G9" s="38">
        <v>121900</v>
      </c>
      <c r="H9" s="349" t="s">
        <v>37</v>
      </c>
      <c r="I9" s="350"/>
    </row>
    <row r="10" spans="1:9" ht="10.5" customHeight="1">
      <c r="A10" s="386"/>
      <c r="B10" s="37" t="s">
        <v>238</v>
      </c>
      <c r="C10" s="38">
        <v>3.2</v>
      </c>
      <c r="D10" s="38">
        <v>5.8</v>
      </c>
      <c r="E10" s="38">
        <v>3.09</v>
      </c>
      <c r="F10" s="36">
        <f t="shared" si="0"/>
        <v>382.851</v>
      </c>
      <c r="G10" s="38">
        <v>121900</v>
      </c>
      <c r="H10" s="349" t="s">
        <v>37</v>
      </c>
      <c r="I10" s="350"/>
    </row>
    <row r="11" spans="1:9" ht="10.5" customHeight="1">
      <c r="A11" s="386"/>
      <c r="B11" s="37" t="s">
        <v>239</v>
      </c>
      <c r="C11" s="39">
        <v>3.5</v>
      </c>
      <c r="D11" s="38">
        <v>10</v>
      </c>
      <c r="E11" s="38">
        <v>3.84</v>
      </c>
      <c r="F11" s="36">
        <f t="shared" si="0"/>
        <v>475.77599999999995</v>
      </c>
      <c r="G11" s="38">
        <v>121900</v>
      </c>
      <c r="H11" s="349" t="s">
        <v>37</v>
      </c>
      <c r="I11" s="350"/>
    </row>
    <row r="12" spans="1:9" ht="10.5" customHeight="1">
      <c r="A12" s="386"/>
      <c r="B12" s="37" t="s">
        <v>240</v>
      </c>
      <c r="C12" s="38">
        <v>3.5</v>
      </c>
      <c r="D12" s="38">
        <v>10</v>
      </c>
      <c r="E12" s="38">
        <v>4.88</v>
      </c>
      <c r="F12" s="36">
        <f t="shared" si="0"/>
        <v>604.632</v>
      </c>
      <c r="G12" s="38">
        <v>121900</v>
      </c>
      <c r="H12" s="349" t="s">
        <v>37</v>
      </c>
      <c r="I12" s="350"/>
    </row>
    <row r="13" spans="1:9" ht="10.5" customHeight="1">
      <c r="A13" s="386"/>
      <c r="B13" s="37" t="s">
        <v>241</v>
      </c>
      <c r="C13" s="38">
        <v>3.5</v>
      </c>
      <c r="D13" s="38">
        <v>10</v>
      </c>
      <c r="E13" s="38">
        <v>6.26</v>
      </c>
      <c r="F13" s="36">
        <f t="shared" si="0"/>
        <v>775.614</v>
      </c>
      <c r="G13" s="38">
        <v>121900</v>
      </c>
      <c r="H13" s="349" t="s">
        <v>37</v>
      </c>
      <c r="I13" s="350"/>
    </row>
    <row r="14" spans="1:9" ht="10.5" customHeight="1" thickBot="1">
      <c r="A14" s="386"/>
      <c r="B14" s="40" t="s">
        <v>242</v>
      </c>
      <c r="C14" s="41">
        <v>4</v>
      </c>
      <c r="D14" s="42">
        <v>10</v>
      </c>
      <c r="E14" s="42">
        <v>8.34</v>
      </c>
      <c r="F14" s="43">
        <f t="shared" si="0"/>
        <v>1033.326</v>
      </c>
      <c r="G14" s="38">
        <v>121900</v>
      </c>
      <c r="H14" s="406" t="s">
        <v>37</v>
      </c>
      <c r="I14" s="407"/>
    </row>
    <row r="15" spans="1:9" ht="12.75" customHeight="1" thickBot="1">
      <c r="A15" s="386"/>
      <c r="B15" s="353" t="s">
        <v>229</v>
      </c>
      <c r="C15" s="354"/>
      <c r="D15" s="354"/>
      <c r="E15" s="354"/>
      <c r="F15" s="354"/>
      <c r="G15" s="354"/>
      <c r="H15" s="354"/>
      <c r="I15" s="355"/>
    </row>
    <row r="16" spans="1:9" ht="10.5" customHeight="1" thickBot="1">
      <c r="A16" s="386"/>
      <c r="B16" s="44" t="s">
        <v>0</v>
      </c>
      <c r="C16" s="45" t="s">
        <v>18</v>
      </c>
      <c r="D16" s="46" t="s">
        <v>19</v>
      </c>
      <c r="E16" s="46" t="s">
        <v>20</v>
      </c>
      <c r="F16" s="46" t="s">
        <v>23</v>
      </c>
      <c r="G16" s="46" t="s">
        <v>22</v>
      </c>
      <c r="H16" s="335" t="s">
        <v>21</v>
      </c>
      <c r="I16" s="336"/>
    </row>
    <row r="17" spans="1:9" ht="10.5" customHeight="1">
      <c r="A17" s="386"/>
      <c r="B17" s="37" t="s">
        <v>285</v>
      </c>
      <c r="C17" s="168">
        <v>2</v>
      </c>
      <c r="D17" s="68">
        <v>5.8</v>
      </c>
      <c r="E17" s="68">
        <v>0.83</v>
      </c>
      <c r="F17" s="36">
        <f aca="true" t="shared" si="1" ref="F17:F22">(G17+2000)/(1000/E17)</f>
        <v>105.32699999999998</v>
      </c>
      <c r="G17" s="68">
        <v>124900</v>
      </c>
      <c r="H17" s="373" t="s">
        <v>37</v>
      </c>
      <c r="I17" s="374"/>
    </row>
    <row r="18" spans="1:9" ht="10.5" customHeight="1">
      <c r="A18" s="386"/>
      <c r="B18" s="37" t="s">
        <v>230</v>
      </c>
      <c r="C18" s="39">
        <v>2</v>
      </c>
      <c r="D18" s="38">
        <v>5.8</v>
      </c>
      <c r="E18" s="66">
        <v>1.3</v>
      </c>
      <c r="F18" s="36">
        <f t="shared" si="1"/>
        <v>164.97000000000003</v>
      </c>
      <c r="G18" s="38">
        <v>124900</v>
      </c>
      <c r="H18" s="333" t="s">
        <v>37</v>
      </c>
      <c r="I18" s="334"/>
    </row>
    <row r="19" spans="1:9" ht="10.5" customHeight="1">
      <c r="A19" s="386"/>
      <c r="B19" s="37" t="s">
        <v>231</v>
      </c>
      <c r="C19" s="39">
        <v>2</v>
      </c>
      <c r="D19" s="38">
        <v>5.8</v>
      </c>
      <c r="E19" s="38">
        <v>1.65</v>
      </c>
      <c r="F19" s="36">
        <f t="shared" si="1"/>
        <v>209.385</v>
      </c>
      <c r="G19" s="38">
        <v>124900</v>
      </c>
      <c r="H19" s="333" t="s">
        <v>37</v>
      </c>
      <c r="I19" s="334"/>
    </row>
    <row r="20" spans="1:9" ht="10.5" customHeight="1">
      <c r="A20" s="386"/>
      <c r="B20" s="37" t="s">
        <v>232</v>
      </c>
      <c r="C20" s="39">
        <v>2</v>
      </c>
      <c r="D20" s="38">
        <v>5.8</v>
      </c>
      <c r="E20" s="38">
        <v>2.08</v>
      </c>
      <c r="F20" s="36">
        <f t="shared" si="1"/>
        <v>263.952</v>
      </c>
      <c r="G20" s="38">
        <v>124900</v>
      </c>
      <c r="H20" s="333" t="s">
        <v>37</v>
      </c>
      <c r="I20" s="334"/>
    </row>
    <row r="21" spans="1:9" ht="10.5" customHeight="1">
      <c r="A21" s="386"/>
      <c r="B21" s="37" t="s">
        <v>233</v>
      </c>
      <c r="C21" s="39">
        <v>2</v>
      </c>
      <c r="D21" s="39">
        <v>6</v>
      </c>
      <c r="E21" s="38">
        <v>2.42</v>
      </c>
      <c r="F21" s="36">
        <f t="shared" si="1"/>
        <v>307.098</v>
      </c>
      <c r="G21" s="38">
        <v>124900</v>
      </c>
      <c r="H21" s="333" t="s">
        <v>37</v>
      </c>
      <c r="I21" s="375"/>
    </row>
    <row r="22" spans="1:9" ht="10.5" customHeight="1" thickBot="1">
      <c r="A22" s="386"/>
      <c r="B22" s="69" t="s">
        <v>234</v>
      </c>
      <c r="C22" s="124">
        <v>2</v>
      </c>
      <c r="D22" s="70">
        <v>5.8</v>
      </c>
      <c r="E22" s="70">
        <v>2.96</v>
      </c>
      <c r="F22" s="71">
        <f t="shared" si="1"/>
        <v>375.62399999999997</v>
      </c>
      <c r="G22" s="70">
        <v>124900</v>
      </c>
      <c r="H22" s="378" t="s">
        <v>37</v>
      </c>
      <c r="I22" s="379"/>
    </row>
    <row r="23" spans="1:9" s="7" customFormat="1" ht="12.75" customHeight="1" thickBot="1">
      <c r="A23" s="386"/>
      <c r="B23" s="356" t="s">
        <v>4</v>
      </c>
      <c r="C23" s="357"/>
      <c r="D23" s="357"/>
      <c r="E23" s="357"/>
      <c r="F23" s="357"/>
      <c r="G23" s="357"/>
      <c r="H23" s="357"/>
      <c r="I23" s="358"/>
    </row>
    <row r="24" spans="1:9" s="7" customFormat="1" ht="9.75" customHeight="1" thickBot="1">
      <c r="A24" s="386"/>
      <c r="B24" s="47" t="s">
        <v>0</v>
      </c>
      <c r="C24" s="48" t="s">
        <v>18</v>
      </c>
      <c r="D24" s="49" t="s">
        <v>19</v>
      </c>
      <c r="E24" s="49" t="s">
        <v>20</v>
      </c>
      <c r="F24" s="49" t="s">
        <v>23</v>
      </c>
      <c r="G24" s="49" t="s">
        <v>22</v>
      </c>
      <c r="H24" s="399" t="s">
        <v>21</v>
      </c>
      <c r="I24" s="400"/>
    </row>
    <row r="25" spans="1:9" ht="10.5" customHeight="1">
      <c r="A25" s="386"/>
      <c r="B25" s="50" t="s">
        <v>243</v>
      </c>
      <c r="C25" s="245">
        <v>3</v>
      </c>
      <c r="D25" s="51">
        <v>9</v>
      </c>
      <c r="E25" s="51">
        <v>7.32</v>
      </c>
      <c r="F25" s="52">
        <f aca="true" t="shared" si="2" ref="F25:F31">(G25+2000)/(1000/E25)</f>
        <v>958.1880000000001</v>
      </c>
      <c r="G25" s="51">
        <v>128900</v>
      </c>
      <c r="H25" s="345" t="s">
        <v>9</v>
      </c>
      <c r="I25" s="346"/>
    </row>
    <row r="26" spans="1:9" ht="10.5" customHeight="1">
      <c r="A26" s="386"/>
      <c r="B26" s="53" t="s">
        <v>243</v>
      </c>
      <c r="C26" s="246">
        <v>3.5</v>
      </c>
      <c r="D26" s="35">
        <v>11.7</v>
      </c>
      <c r="E26" s="35">
        <v>8.8</v>
      </c>
      <c r="F26" s="54">
        <f t="shared" si="2"/>
        <v>1151.92</v>
      </c>
      <c r="G26" s="38">
        <v>128900</v>
      </c>
      <c r="H26" s="349" t="s">
        <v>9</v>
      </c>
      <c r="I26" s="350"/>
    </row>
    <row r="27" spans="1:9" ht="10.5" customHeight="1">
      <c r="A27" s="386"/>
      <c r="B27" s="53" t="s">
        <v>243</v>
      </c>
      <c r="C27" s="246">
        <v>4</v>
      </c>
      <c r="D27" s="35">
        <v>11.7</v>
      </c>
      <c r="E27" s="35">
        <v>9.75</v>
      </c>
      <c r="F27" s="54">
        <f>(G27+2000)/(1000/E27)</f>
        <v>1276.2749999999999</v>
      </c>
      <c r="G27" s="38">
        <v>128900</v>
      </c>
      <c r="H27" s="349" t="s">
        <v>9</v>
      </c>
      <c r="I27" s="350"/>
    </row>
    <row r="28" spans="1:9" ht="10.5" customHeight="1">
      <c r="A28" s="386"/>
      <c r="B28" s="53" t="s">
        <v>244</v>
      </c>
      <c r="C28" s="246">
        <v>3.5</v>
      </c>
      <c r="D28" s="35" t="s">
        <v>283</v>
      </c>
      <c r="E28" s="35">
        <v>9.02</v>
      </c>
      <c r="F28" s="54">
        <f t="shared" si="2"/>
        <v>1180.7179999999998</v>
      </c>
      <c r="G28" s="38">
        <v>128900</v>
      </c>
      <c r="H28" s="349" t="s">
        <v>7</v>
      </c>
      <c r="I28" s="350"/>
    </row>
    <row r="29" spans="1:9" ht="10.5" customHeight="1">
      <c r="A29" s="386"/>
      <c r="B29" s="53" t="s">
        <v>244</v>
      </c>
      <c r="C29" s="246">
        <v>4</v>
      </c>
      <c r="D29" s="35">
        <v>11.4</v>
      </c>
      <c r="E29" s="35">
        <v>10.26</v>
      </c>
      <c r="F29" s="54">
        <f t="shared" si="2"/>
        <v>1343.034</v>
      </c>
      <c r="G29" s="38">
        <v>128900</v>
      </c>
      <c r="H29" s="349" t="s">
        <v>9</v>
      </c>
      <c r="I29" s="350"/>
    </row>
    <row r="30" spans="1:12" s="27" customFormat="1" ht="10.5" customHeight="1">
      <c r="A30" s="386"/>
      <c r="B30" s="37" t="s">
        <v>245</v>
      </c>
      <c r="C30" s="247">
        <v>4</v>
      </c>
      <c r="D30" s="38">
        <v>8</v>
      </c>
      <c r="E30" s="38">
        <v>11.2</v>
      </c>
      <c r="F30" s="54">
        <f t="shared" si="2"/>
        <v>1466.08</v>
      </c>
      <c r="G30" s="38">
        <v>128900</v>
      </c>
      <c r="H30" s="347" t="s">
        <v>1</v>
      </c>
      <c r="I30" s="348"/>
      <c r="J30" s="131"/>
      <c r="K30" s="121"/>
      <c r="L30" s="131"/>
    </row>
    <row r="31" spans="1:12" s="27" customFormat="1" ht="10.5" customHeight="1">
      <c r="A31" s="386"/>
      <c r="B31" s="37" t="s">
        <v>246</v>
      </c>
      <c r="C31" s="247">
        <v>4</v>
      </c>
      <c r="D31" s="38">
        <v>11.7</v>
      </c>
      <c r="E31" s="38">
        <v>12.5</v>
      </c>
      <c r="F31" s="54">
        <f t="shared" si="2"/>
        <v>1636.25</v>
      </c>
      <c r="G31" s="38">
        <v>128900</v>
      </c>
      <c r="H31" s="347" t="s">
        <v>9</v>
      </c>
      <c r="I31" s="348"/>
      <c r="J31" s="131"/>
      <c r="K31" s="121"/>
      <c r="L31" s="131"/>
    </row>
    <row r="32" spans="1:12" s="27" customFormat="1" ht="10.5" customHeight="1">
      <c r="A32" s="386"/>
      <c r="B32" s="37" t="s">
        <v>247</v>
      </c>
      <c r="C32" s="247" t="s">
        <v>55</v>
      </c>
      <c r="D32" s="38">
        <v>11.7</v>
      </c>
      <c r="E32" s="38" t="s">
        <v>157</v>
      </c>
      <c r="F32" s="54" t="s">
        <v>296</v>
      </c>
      <c r="G32" s="38">
        <v>128900</v>
      </c>
      <c r="H32" s="347" t="s">
        <v>9</v>
      </c>
      <c r="I32" s="348"/>
      <c r="J32" s="132"/>
      <c r="K32" s="132"/>
      <c r="L32" s="132"/>
    </row>
    <row r="33" spans="1:9" s="27" customFormat="1" ht="10.5" customHeight="1">
      <c r="A33" s="386"/>
      <c r="B33" s="37" t="s">
        <v>248</v>
      </c>
      <c r="C33" s="247">
        <v>4</v>
      </c>
      <c r="D33" s="38">
        <v>11.7</v>
      </c>
      <c r="E33" s="38">
        <v>15.95</v>
      </c>
      <c r="F33" s="54">
        <f>(G33+2000)/(1000/E33)</f>
        <v>2135.705</v>
      </c>
      <c r="G33" s="35">
        <v>131900</v>
      </c>
      <c r="H33" s="347" t="s">
        <v>9</v>
      </c>
      <c r="I33" s="348"/>
    </row>
    <row r="34" spans="1:9" s="27" customFormat="1" ht="10.5" customHeight="1">
      <c r="A34" s="386"/>
      <c r="B34" s="37" t="s">
        <v>248</v>
      </c>
      <c r="C34" s="247" t="s">
        <v>57</v>
      </c>
      <c r="D34" s="38" t="s">
        <v>56</v>
      </c>
      <c r="E34" s="38" t="s">
        <v>178</v>
      </c>
      <c r="F34" s="36" t="s">
        <v>297</v>
      </c>
      <c r="G34" s="35">
        <v>131900</v>
      </c>
      <c r="H34" s="347" t="s">
        <v>9</v>
      </c>
      <c r="I34" s="348"/>
    </row>
    <row r="35" spans="1:9" s="27" customFormat="1" ht="10.5" customHeight="1">
      <c r="A35" s="386"/>
      <c r="B35" s="37" t="s">
        <v>249</v>
      </c>
      <c r="C35" s="99" t="s">
        <v>58</v>
      </c>
      <c r="D35" s="38">
        <v>11.7</v>
      </c>
      <c r="E35" s="38" t="s">
        <v>59</v>
      </c>
      <c r="F35" s="36" t="s">
        <v>289</v>
      </c>
      <c r="G35" s="35">
        <v>142900</v>
      </c>
      <c r="H35" s="347" t="s">
        <v>9</v>
      </c>
      <c r="I35" s="348"/>
    </row>
    <row r="36" spans="1:9" s="7" customFormat="1" ht="10.5" customHeight="1">
      <c r="A36" s="386"/>
      <c r="B36" s="55" t="s">
        <v>250</v>
      </c>
      <c r="C36" s="56">
        <v>7</v>
      </c>
      <c r="D36" s="57">
        <v>11.7</v>
      </c>
      <c r="E36" s="57">
        <v>45.92</v>
      </c>
      <c r="F36" s="58">
        <f>(G36+2000)/(1000/E36)</f>
        <v>8582.448</v>
      </c>
      <c r="G36" s="35">
        <v>184900</v>
      </c>
      <c r="H36" s="390" t="s">
        <v>9</v>
      </c>
      <c r="I36" s="391"/>
    </row>
    <row r="37" spans="1:9" s="7" customFormat="1" ht="10.5" customHeight="1" thickBot="1">
      <c r="A37" s="386"/>
      <c r="B37" s="59" t="s">
        <v>251</v>
      </c>
      <c r="C37" s="60">
        <v>11</v>
      </c>
      <c r="D37" s="61"/>
      <c r="E37" s="61">
        <v>85.2</v>
      </c>
      <c r="F37" s="62">
        <f>(G37+2000)/(1000/E37)</f>
        <v>15923.880000000001</v>
      </c>
      <c r="G37" s="63">
        <v>184900</v>
      </c>
      <c r="H37" s="395" t="s">
        <v>9</v>
      </c>
      <c r="I37" s="396"/>
    </row>
    <row r="38" spans="1:9" s="7" customFormat="1" ht="12.75" customHeight="1" thickBot="1">
      <c r="A38" s="386"/>
      <c r="B38" s="353" t="s">
        <v>12</v>
      </c>
      <c r="C38" s="354"/>
      <c r="D38" s="354"/>
      <c r="E38" s="354"/>
      <c r="F38" s="354"/>
      <c r="G38" s="354"/>
      <c r="H38" s="354"/>
      <c r="I38" s="355"/>
    </row>
    <row r="39" spans="1:9" ht="9.75" customHeight="1" thickBot="1">
      <c r="A39" s="386"/>
      <c r="B39" s="44" t="s">
        <v>0</v>
      </c>
      <c r="C39" s="45" t="s">
        <v>18</v>
      </c>
      <c r="D39" s="46" t="s">
        <v>19</v>
      </c>
      <c r="E39" s="46" t="s">
        <v>20</v>
      </c>
      <c r="F39" s="46" t="s">
        <v>23</v>
      </c>
      <c r="G39" s="46" t="s">
        <v>22</v>
      </c>
      <c r="H39" s="335" t="s">
        <v>21</v>
      </c>
      <c r="I39" s="336"/>
    </row>
    <row r="40" spans="1:9" s="27" customFormat="1" ht="10.5" customHeight="1">
      <c r="A40" s="386"/>
      <c r="B40" s="180" t="s">
        <v>13</v>
      </c>
      <c r="C40" s="181">
        <v>1.5</v>
      </c>
      <c r="D40" s="181">
        <v>6.05</v>
      </c>
      <c r="E40" s="181">
        <v>0.71</v>
      </c>
      <c r="F40" s="52">
        <f aca="true" t="shared" si="3" ref="F40:F59">(G40+2000)/(1000/E40)</f>
        <v>114.949</v>
      </c>
      <c r="G40" s="51">
        <v>159900</v>
      </c>
      <c r="H40" s="345" t="s">
        <v>9</v>
      </c>
      <c r="I40" s="346"/>
    </row>
    <row r="41" spans="1:9" s="27" customFormat="1" ht="10.5" customHeight="1">
      <c r="A41" s="386"/>
      <c r="B41" s="40" t="s">
        <v>14</v>
      </c>
      <c r="C41" s="42">
        <v>1.5</v>
      </c>
      <c r="D41" s="42">
        <v>6.05</v>
      </c>
      <c r="E41" s="154">
        <v>1</v>
      </c>
      <c r="F41" s="36">
        <f t="shared" si="3"/>
        <v>146.9</v>
      </c>
      <c r="G41" s="35">
        <v>144900</v>
      </c>
      <c r="H41" s="347" t="s">
        <v>9</v>
      </c>
      <c r="I41" s="348"/>
    </row>
    <row r="42" spans="1:9" s="27" customFormat="1" ht="10.5" customHeight="1">
      <c r="A42" s="386"/>
      <c r="B42" s="40" t="s">
        <v>15</v>
      </c>
      <c r="C42" s="42">
        <v>1.5</v>
      </c>
      <c r="D42" s="42">
        <v>6.05</v>
      </c>
      <c r="E42" s="42">
        <v>1.25</v>
      </c>
      <c r="F42" s="36">
        <f t="shared" si="3"/>
        <v>172.375</v>
      </c>
      <c r="G42" s="35">
        <v>135900</v>
      </c>
      <c r="H42" s="347" t="s">
        <v>9</v>
      </c>
      <c r="I42" s="348"/>
    </row>
    <row r="43" spans="1:9" s="27" customFormat="1" ht="10.5" customHeight="1">
      <c r="A43" s="386"/>
      <c r="B43" s="40" t="s">
        <v>292</v>
      </c>
      <c r="C43" s="41">
        <v>2</v>
      </c>
      <c r="D43" s="42">
        <v>6.05</v>
      </c>
      <c r="E43" s="154">
        <v>1.4</v>
      </c>
      <c r="F43" s="36">
        <f t="shared" si="3"/>
        <v>193.05999999999997</v>
      </c>
      <c r="G43" s="35">
        <v>135900</v>
      </c>
      <c r="H43" s="347" t="s">
        <v>9</v>
      </c>
      <c r="I43" s="348"/>
    </row>
    <row r="44" spans="1:9" s="27" customFormat="1" ht="10.5" customHeight="1">
      <c r="A44" s="386"/>
      <c r="B44" s="40" t="s">
        <v>43</v>
      </c>
      <c r="C44" s="42">
        <v>1.5</v>
      </c>
      <c r="D44" s="42">
        <v>6.05</v>
      </c>
      <c r="E44" s="154">
        <v>1.5</v>
      </c>
      <c r="F44" s="36">
        <f t="shared" si="3"/>
        <v>206.85000000000002</v>
      </c>
      <c r="G44" s="35">
        <v>135900</v>
      </c>
      <c r="H44" s="347" t="s">
        <v>9</v>
      </c>
      <c r="I44" s="348"/>
    </row>
    <row r="45" spans="1:9" s="27" customFormat="1" ht="10.5" customHeight="1">
      <c r="A45" s="386"/>
      <c r="B45" s="40" t="s">
        <v>158</v>
      </c>
      <c r="C45" s="42">
        <v>1.5</v>
      </c>
      <c r="D45" s="42">
        <v>6.05</v>
      </c>
      <c r="E45" s="154">
        <v>1.5</v>
      </c>
      <c r="F45" s="36">
        <f t="shared" si="3"/>
        <v>206.85000000000002</v>
      </c>
      <c r="G45" s="35">
        <v>135900</v>
      </c>
      <c r="H45" s="347" t="s">
        <v>9</v>
      </c>
      <c r="I45" s="348"/>
    </row>
    <row r="46" spans="1:9" s="27" customFormat="1" ht="10.5" customHeight="1">
      <c r="A46" s="386"/>
      <c r="B46" s="40" t="s">
        <v>16</v>
      </c>
      <c r="C46" s="42">
        <v>1.5</v>
      </c>
      <c r="D46" s="42">
        <v>6.05</v>
      </c>
      <c r="E46" s="42">
        <v>1.62</v>
      </c>
      <c r="F46" s="36">
        <f t="shared" si="3"/>
        <v>223.398</v>
      </c>
      <c r="G46" s="35">
        <v>135900</v>
      </c>
      <c r="H46" s="347" t="s">
        <v>9</v>
      </c>
      <c r="I46" s="348"/>
    </row>
    <row r="47" spans="1:9" s="27" customFormat="1" ht="10.5" customHeight="1">
      <c r="A47" s="386"/>
      <c r="B47" s="190" t="s">
        <v>17</v>
      </c>
      <c r="C47" s="191">
        <v>1.5</v>
      </c>
      <c r="D47" s="191">
        <v>6.05</v>
      </c>
      <c r="E47" s="191">
        <v>2.15</v>
      </c>
      <c r="F47" s="148">
        <f t="shared" si="3"/>
        <v>296.48499999999996</v>
      </c>
      <c r="G47" s="203">
        <v>135900</v>
      </c>
      <c r="H47" s="397" t="s">
        <v>9</v>
      </c>
      <c r="I47" s="398"/>
    </row>
    <row r="48" spans="1:9" s="27" customFormat="1" ht="10.5" customHeight="1">
      <c r="A48" s="386"/>
      <c r="B48" s="40" t="s">
        <v>46</v>
      </c>
      <c r="C48" s="41">
        <v>2</v>
      </c>
      <c r="D48" s="42">
        <v>6.05</v>
      </c>
      <c r="E48" s="42">
        <v>2.65</v>
      </c>
      <c r="F48" s="36">
        <f t="shared" si="3"/>
        <v>365.435</v>
      </c>
      <c r="G48" s="35">
        <v>135900</v>
      </c>
      <c r="H48" s="347" t="s">
        <v>9</v>
      </c>
      <c r="I48" s="348"/>
    </row>
    <row r="49" spans="1:9" s="28" customFormat="1" ht="10.5" customHeight="1">
      <c r="A49" s="386"/>
      <c r="B49" s="37" t="s">
        <v>224</v>
      </c>
      <c r="C49" s="39">
        <v>1.5</v>
      </c>
      <c r="D49" s="66">
        <v>6.05</v>
      </c>
      <c r="E49" s="38">
        <v>1.9</v>
      </c>
      <c r="F49" s="36">
        <f t="shared" si="3"/>
        <v>262.01</v>
      </c>
      <c r="G49" s="35">
        <v>135900</v>
      </c>
      <c r="H49" s="347" t="s">
        <v>9</v>
      </c>
      <c r="I49" s="348"/>
    </row>
    <row r="50" spans="1:9" s="28" customFormat="1" ht="10.5" customHeight="1">
      <c r="A50" s="386"/>
      <c r="B50" s="37" t="s">
        <v>225</v>
      </c>
      <c r="C50" s="38">
        <v>1.5</v>
      </c>
      <c r="D50" s="66">
        <v>6.05</v>
      </c>
      <c r="E50" s="38">
        <v>2.45</v>
      </c>
      <c r="F50" s="36">
        <f t="shared" si="3"/>
        <v>337.855</v>
      </c>
      <c r="G50" s="35">
        <v>135900</v>
      </c>
      <c r="H50" s="343" t="s">
        <v>9</v>
      </c>
      <c r="I50" s="344"/>
    </row>
    <row r="51" spans="1:9" s="28" customFormat="1" ht="10.5" customHeight="1">
      <c r="A51" s="386"/>
      <c r="B51" s="64" t="s">
        <v>44</v>
      </c>
      <c r="C51" s="182">
        <v>2</v>
      </c>
      <c r="D51" s="183">
        <v>6.05</v>
      </c>
      <c r="E51" s="65">
        <v>3.25</v>
      </c>
      <c r="F51" s="155">
        <f t="shared" si="3"/>
        <v>425.425</v>
      </c>
      <c r="G51" s="35">
        <v>128900</v>
      </c>
      <c r="H51" s="343" t="s">
        <v>9</v>
      </c>
      <c r="I51" s="344"/>
    </row>
    <row r="52" spans="1:9" s="28" customFormat="1" ht="10.5" customHeight="1">
      <c r="A52" s="386"/>
      <c r="B52" s="37" t="s">
        <v>34</v>
      </c>
      <c r="C52" s="39">
        <v>2</v>
      </c>
      <c r="D52" s="66">
        <v>6.05</v>
      </c>
      <c r="E52" s="38">
        <v>3.25</v>
      </c>
      <c r="F52" s="36">
        <f t="shared" si="3"/>
        <v>425.425</v>
      </c>
      <c r="G52" s="35">
        <v>128900</v>
      </c>
      <c r="H52" s="333" t="s">
        <v>9</v>
      </c>
      <c r="I52" s="334"/>
    </row>
    <row r="53" spans="1:9" s="28" customFormat="1" ht="10.5" customHeight="1">
      <c r="A53" s="386"/>
      <c r="B53" s="37" t="s">
        <v>35</v>
      </c>
      <c r="C53" s="39">
        <v>2</v>
      </c>
      <c r="D53" s="66">
        <v>6.05</v>
      </c>
      <c r="E53" s="38">
        <v>3.88</v>
      </c>
      <c r="F53" s="36">
        <f t="shared" si="3"/>
        <v>507.89199999999994</v>
      </c>
      <c r="G53" s="35">
        <v>128900</v>
      </c>
      <c r="H53" s="333" t="s">
        <v>9</v>
      </c>
      <c r="I53" s="334"/>
    </row>
    <row r="54" spans="1:9" s="28" customFormat="1" ht="10.5" customHeight="1">
      <c r="A54" s="386"/>
      <c r="B54" s="37" t="s">
        <v>36</v>
      </c>
      <c r="C54" s="39">
        <v>2</v>
      </c>
      <c r="D54" s="66">
        <v>6.05</v>
      </c>
      <c r="E54" s="66">
        <v>4.1</v>
      </c>
      <c r="F54" s="36">
        <f t="shared" si="3"/>
        <v>536.6899999999999</v>
      </c>
      <c r="G54" s="35">
        <v>128900</v>
      </c>
      <c r="H54" s="333" t="s">
        <v>9</v>
      </c>
      <c r="I54" s="334"/>
    </row>
    <row r="55" spans="1:9" s="28" customFormat="1" ht="10.5" customHeight="1">
      <c r="A55" s="386"/>
      <c r="B55" s="37" t="s">
        <v>27</v>
      </c>
      <c r="C55" s="39">
        <v>3</v>
      </c>
      <c r="D55" s="66">
        <v>6.05</v>
      </c>
      <c r="E55" s="38">
        <v>7.61</v>
      </c>
      <c r="F55" s="36">
        <f t="shared" si="3"/>
        <v>996.149</v>
      </c>
      <c r="G55" s="35">
        <v>128900</v>
      </c>
      <c r="H55" s="333" t="s">
        <v>9</v>
      </c>
      <c r="I55" s="334"/>
    </row>
    <row r="56" spans="1:9" s="28" customFormat="1" ht="10.5" customHeight="1">
      <c r="A56" s="386"/>
      <c r="B56" s="53" t="s">
        <v>28</v>
      </c>
      <c r="C56" s="184">
        <v>3</v>
      </c>
      <c r="D56" s="185" t="s">
        <v>287</v>
      </c>
      <c r="E56" s="35">
        <v>9.48</v>
      </c>
      <c r="F56" s="54">
        <f t="shared" si="3"/>
        <v>1240.932</v>
      </c>
      <c r="G56" s="35">
        <v>128900</v>
      </c>
      <c r="H56" s="349" t="s">
        <v>9</v>
      </c>
      <c r="I56" s="350"/>
    </row>
    <row r="57" spans="1:9" s="26" customFormat="1" ht="10.5" customHeight="1">
      <c r="A57" s="386"/>
      <c r="B57" s="37" t="s">
        <v>45</v>
      </c>
      <c r="C57" s="39">
        <v>4</v>
      </c>
      <c r="D57" s="66">
        <v>6.05</v>
      </c>
      <c r="E57" s="66">
        <v>12.5</v>
      </c>
      <c r="F57" s="36">
        <f t="shared" si="3"/>
        <v>1636.25</v>
      </c>
      <c r="G57" s="35">
        <v>128900</v>
      </c>
      <c r="H57" s="333" t="s">
        <v>9</v>
      </c>
      <c r="I57" s="334"/>
    </row>
    <row r="58" spans="1:9" s="26" customFormat="1" ht="10.5" customHeight="1">
      <c r="A58" s="386"/>
      <c r="B58" s="37" t="s">
        <v>228</v>
      </c>
      <c r="C58" s="39">
        <v>3</v>
      </c>
      <c r="D58" s="66">
        <v>12.05</v>
      </c>
      <c r="E58" s="66">
        <v>10.5</v>
      </c>
      <c r="F58" s="36">
        <f t="shared" si="3"/>
        <v>1374.45</v>
      </c>
      <c r="G58" s="35">
        <v>128900</v>
      </c>
      <c r="H58" s="333" t="s">
        <v>9</v>
      </c>
      <c r="I58" s="334"/>
    </row>
    <row r="59" spans="1:9" s="26" customFormat="1" ht="10.5" customHeight="1" thickBot="1">
      <c r="A59" s="386"/>
      <c r="B59" s="69" t="s">
        <v>286</v>
      </c>
      <c r="C59" s="124">
        <v>4</v>
      </c>
      <c r="D59" s="186">
        <v>6.05</v>
      </c>
      <c r="E59" s="70">
        <v>15.45</v>
      </c>
      <c r="F59" s="36">
        <f t="shared" si="3"/>
        <v>2022.4049999999997</v>
      </c>
      <c r="G59" s="70">
        <v>128900</v>
      </c>
      <c r="H59" s="380" t="s">
        <v>9</v>
      </c>
      <c r="I59" s="389"/>
    </row>
    <row r="60" spans="1:9" s="7" customFormat="1" ht="12.75" customHeight="1" thickBot="1">
      <c r="A60" s="386"/>
      <c r="B60" s="392" t="s">
        <v>10</v>
      </c>
      <c r="C60" s="393"/>
      <c r="D60" s="393"/>
      <c r="E60" s="393"/>
      <c r="F60" s="393"/>
      <c r="G60" s="393"/>
      <c r="H60" s="393"/>
      <c r="I60" s="394"/>
    </row>
    <row r="61" spans="1:9" ht="9.75" customHeight="1" thickBot="1">
      <c r="A61" s="386"/>
      <c r="B61" s="44" t="s">
        <v>0</v>
      </c>
      <c r="C61" s="45" t="s">
        <v>18</v>
      </c>
      <c r="D61" s="46" t="s">
        <v>19</v>
      </c>
      <c r="E61" s="46" t="s">
        <v>25</v>
      </c>
      <c r="F61" s="46" t="s">
        <v>24</v>
      </c>
      <c r="G61" s="46" t="s">
        <v>22</v>
      </c>
      <c r="H61" s="335" t="s">
        <v>21</v>
      </c>
      <c r="I61" s="336"/>
    </row>
    <row r="62" spans="1:9" s="27" customFormat="1" ht="9.75" customHeight="1">
      <c r="A62" s="386"/>
      <c r="B62" s="67" t="s">
        <v>8</v>
      </c>
      <c r="C62" s="68">
        <v>1.8</v>
      </c>
      <c r="D62" s="68" t="s">
        <v>3</v>
      </c>
      <c r="E62" s="168">
        <v>29.5</v>
      </c>
      <c r="F62" s="54">
        <f aca="true" t="shared" si="4" ref="F62:F75">(G62+2000)/(1000/E62)</f>
        <v>3419.0499999999997</v>
      </c>
      <c r="G62" s="68">
        <v>113900</v>
      </c>
      <c r="H62" s="371" t="s">
        <v>9</v>
      </c>
      <c r="I62" s="405"/>
    </row>
    <row r="63" spans="1:9" s="27" customFormat="1" ht="9.75" customHeight="1">
      <c r="A63" s="386"/>
      <c r="B63" s="53" t="s">
        <v>2</v>
      </c>
      <c r="C63" s="35">
        <v>2</v>
      </c>
      <c r="D63" s="35" t="s">
        <v>3</v>
      </c>
      <c r="E63" s="35">
        <v>34.5</v>
      </c>
      <c r="F63" s="54">
        <f t="shared" si="4"/>
        <v>3860.5499999999997</v>
      </c>
      <c r="G63" s="38">
        <v>109900</v>
      </c>
      <c r="H63" s="349" t="s">
        <v>37</v>
      </c>
      <c r="I63" s="350"/>
    </row>
    <row r="64" spans="1:9" s="27" customFormat="1" ht="9.75" customHeight="1">
      <c r="A64" s="386"/>
      <c r="B64" s="53" t="s">
        <v>2</v>
      </c>
      <c r="C64" s="35">
        <v>2</v>
      </c>
      <c r="D64" s="35" t="s">
        <v>39</v>
      </c>
      <c r="E64" s="35">
        <v>35</v>
      </c>
      <c r="F64" s="54">
        <f>(G64+2000)/(1000/E64)</f>
        <v>3916.5</v>
      </c>
      <c r="G64" s="38">
        <v>109900</v>
      </c>
      <c r="H64" s="349" t="s">
        <v>37</v>
      </c>
      <c r="I64" s="350"/>
    </row>
    <row r="65" spans="1:9" s="27" customFormat="1" ht="9.75" customHeight="1">
      <c r="A65" s="386"/>
      <c r="B65" s="53" t="s">
        <v>2</v>
      </c>
      <c r="C65" s="35">
        <v>2</v>
      </c>
      <c r="D65" s="35" t="s">
        <v>11</v>
      </c>
      <c r="E65" s="35">
        <v>53.1</v>
      </c>
      <c r="F65" s="54">
        <f>(G65+2000)/(1000/E65)</f>
        <v>5941.889999999999</v>
      </c>
      <c r="G65" s="38">
        <v>109900</v>
      </c>
      <c r="H65" s="349" t="s">
        <v>37</v>
      </c>
      <c r="I65" s="350"/>
    </row>
    <row r="66" spans="1:9" s="28" customFormat="1" ht="9.75" customHeight="1">
      <c r="A66" s="386"/>
      <c r="B66" s="53" t="s">
        <v>2</v>
      </c>
      <c r="C66" s="35">
        <v>2.5</v>
      </c>
      <c r="D66" s="35" t="s">
        <v>11</v>
      </c>
      <c r="E66" s="35">
        <v>63</v>
      </c>
      <c r="F66" s="36">
        <f>(G66+2000)/(1000/E66)</f>
        <v>6923.7</v>
      </c>
      <c r="G66" s="35">
        <v>107900</v>
      </c>
      <c r="H66" s="349" t="s">
        <v>37</v>
      </c>
      <c r="I66" s="350"/>
    </row>
    <row r="67" spans="1:9" s="28" customFormat="1" ht="9.75" customHeight="1">
      <c r="A67" s="386"/>
      <c r="B67" s="37" t="s">
        <v>8</v>
      </c>
      <c r="C67" s="38">
        <v>3</v>
      </c>
      <c r="D67" s="38" t="s">
        <v>3</v>
      </c>
      <c r="E67" s="38">
        <v>49.5</v>
      </c>
      <c r="F67" s="36">
        <f t="shared" si="4"/>
        <v>5440.05</v>
      </c>
      <c r="G67" s="35">
        <v>107900</v>
      </c>
      <c r="H67" s="349" t="s">
        <v>37</v>
      </c>
      <c r="I67" s="350"/>
    </row>
    <row r="68" spans="1:9" s="28" customFormat="1" ht="9.75" customHeight="1">
      <c r="A68" s="386"/>
      <c r="B68" s="37" t="s">
        <v>8</v>
      </c>
      <c r="C68" s="38">
        <v>3</v>
      </c>
      <c r="D68" s="38" t="s">
        <v>11</v>
      </c>
      <c r="E68" s="38">
        <v>77.3</v>
      </c>
      <c r="F68" s="36">
        <f t="shared" si="4"/>
        <v>8495.27</v>
      </c>
      <c r="G68" s="35">
        <v>107900</v>
      </c>
      <c r="H68" s="349" t="s">
        <v>37</v>
      </c>
      <c r="I68" s="350"/>
    </row>
    <row r="69" spans="1:9" s="28" customFormat="1" ht="9.75" customHeight="1">
      <c r="A69" s="386"/>
      <c r="B69" s="37" t="s">
        <v>2</v>
      </c>
      <c r="C69" s="38">
        <v>4</v>
      </c>
      <c r="D69" s="38" t="s">
        <v>30</v>
      </c>
      <c r="E69" s="38">
        <v>247</v>
      </c>
      <c r="F69" s="36">
        <f t="shared" si="4"/>
        <v>26898.3</v>
      </c>
      <c r="G69" s="35">
        <v>106900</v>
      </c>
      <c r="H69" s="349" t="s">
        <v>37</v>
      </c>
      <c r="I69" s="350"/>
    </row>
    <row r="70" spans="1:9" s="28" customFormat="1" ht="9.75" customHeight="1">
      <c r="A70" s="386"/>
      <c r="B70" s="37" t="s">
        <v>2</v>
      </c>
      <c r="C70" s="38">
        <v>4</v>
      </c>
      <c r="D70" s="38" t="s">
        <v>6</v>
      </c>
      <c r="E70" s="38">
        <v>295</v>
      </c>
      <c r="F70" s="36">
        <f t="shared" si="4"/>
        <v>32125.5</v>
      </c>
      <c r="G70" s="35">
        <v>106900</v>
      </c>
      <c r="H70" s="349" t="s">
        <v>37</v>
      </c>
      <c r="I70" s="350"/>
    </row>
    <row r="71" spans="1:9" s="28" customFormat="1" ht="9.75" customHeight="1">
      <c r="A71" s="386"/>
      <c r="B71" s="37" t="s">
        <v>8</v>
      </c>
      <c r="C71" s="38">
        <v>5</v>
      </c>
      <c r="D71" s="38" t="s">
        <v>30</v>
      </c>
      <c r="E71" s="38">
        <v>304</v>
      </c>
      <c r="F71" s="36">
        <f t="shared" si="4"/>
        <v>32497.600000000002</v>
      </c>
      <c r="G71" s="35">
        <v>104900</v>
      </c>
      <c r="H71" s="349" t="s">
        <v>37</v>
      </c>
      <c r="I71" s="350"/>
    </row>
    <row r="72" spans="1:9" s="28" customFormat="1" ht="9.75" customHeight="1">
      <c r="A72" s="386"/>
      <c r="B72" s="37" t="s">
        <v>2</v>
      </c>
      <c r="C72" s="38">
        <v>5</v>
      </c>
      <c r="D72" s="38" t="s">
        <v>6</v>
      </c>
      <c r="E72" s="38">
        <v>365</v>
      </c>
      <c r="F72" s="36">
        <f t="shared" si="4"/>
        <v>39018.5</v>
      </c>
      <c r="G72" s="35">
        <v>104900</v>
      </c>
      <c r="H72" s="349" t="s">
        <v>37</v>
      </c>
      <c r="I72" s="350"/>
    </row>
    <row r="73" spans="1:9" s="28" customFormat="1" ht="9.75" customHeight="1">
      <c r="A73" s="386"/>
      <c r="B73" s="37" t="s">
        <v>2</v>
      </c>
      <c r="C73" s="38">
        <v>6</v>
      </c>
      <c r="D73" s="38" t="s">
        <v>6</v>
      </c>
      <c r="E73" s="38">
        <v>435</v>
      </c>
      <c r="F73" s="36">
        <f t="shared" si="4"/>
        <v>46501.5</v>
      </c>
      <c r="G73" s="35">
        <v>104900</v>
      </c>
      <c r="H73" s="349" t="s">
        <v>37</v>
      </c>
      <c r="I73" s="350"/>
    </row>
    <row r="74" spans="1:9" s="28" customFormat="1" ht="9.75" customHeight="1">
      <c r="A74" s="386"/>
      <c r="B74" s="37" t="s">
        <v>8</v>
      </c>
      <c r="C74" s="38">
        <v>8</v>
      </c>
      <c r="D74" s="38" t="s">
        <v>30</v>
      </c>
      <c r="E74" s="38">
        <v>471</v>
      </c>
      <c r="F74" s="36">
        <f t="shared" si="4"/>
        <v>48465.9</v>
      </c>
      <c r="G74" s="35">
        <v>100900</v>
      </c>
      <c r="H74" s="349" t="s">
        <v>37</v>
      </c>
      <c r="I74" s="350"/>
    </row>
    <row r="75" spans="1:9" s="28" customFormat="1" ht="9.75" customHeight="1">
      <c r="A75" s="386"/>
      <c r="B75" s="37" t="s">
        <v>8</v>
      </c>
      <c r="C75" s="38">
        <v>8</v>
      </c>
      <c r="D75" s="38" t="s">
        <v>6</v>
      </c>
      <c r="E75" s="38">
        <v>569</v>
      </c>
      <c r="F75" s="36">
        <f t="shared" si="4"/>
        <v>58550.1</v>
      </c>
      <c r="G75" s="35">
        <v>100900</v>
      </c>
      <c r="H75" s="349" t="s">
        <v>37</v>
      </c>
      <c r="I75" s="350"/>
    </row>
    <row r="76" spans="1:9" s="28" customFormat="1" ht="9.75" customHeight="1">
      <c r="A76" s="386"/>
      <c r="B76" s="37" t="s">
        <v>2</v>
      </c>
      <c r="C76" s="38">
        <v>10</v>
      </c>
      <c r="D76" s="38" t="s">
        <v>6</v>
      </c>
      <c r="E76" s="38">
        <v>711</v>
      </c>
      <c r="F76" s="36">
        <f>(G76+2000)/(1000/E76)</f>
        <v>73161.9</v>
      </c>
      <c r="G76" s="35">
        <v>100900</v>
      </c>
      <c r="H76" s="349" t="s">
        <v>37</v>
      </c>
      <c r="I76" s="350"/>
    </row>
    <row r="77" spans="1:9" s="28" customFormat="1" ht="9.75" customHeight="1">
      <c r="A77" s="386"/>
      <c r="B77" s="37" t="s">
        <v>2</v>
      </c>
      <c r="C77" s="38">
        <v>12</v>
      </c>
      <c r="D77" s="38" t="s">
        <v>6</v>
      </c>
      <c r="E77" s="38">
        <v>852</v>
      </c>
      <c r="F77" s="36">
        <f aca="true" t="shared" si="5" ref="F77:F85">(G77+2000)/(1000/E77)</f>
        <v>87670.79999999999</v>
      </c>
      <c r="G77" s="35">
        <v>100900</v>
      </c>
      <c r="H77" s="349" t="s">
        <v>37</v>
      </c>
      <c r="I77" s="350"/>
    </row>
    <row r="78" spans="1:9" s="28" customFormat="1" ht="9.75" customHeight="1">
      <c r="A78" s="386"/>
      <c r="B78" s="37" t="s">
        <v>2</v>
      </c>
      <c r="C78" s="38">
        <v>14</v>
      </c>
      <c r="D78" s="38" t="s">
        <v>6</v>
      </c>
      <c r="E78" s="38">
        <v>1010</v>
      </c>
      <c r="F78" s="36">
        <f t="shared" si="5"/>
        <v>103929</v>
      </c>
      <c r="G78" s="35">
        <v>100900</v>
      </c>
      <c r="H78" s="347" t="s">
        <v>9</v>
      </c>
      <c r="I78" s="348"/>
    </row>
    <row r="79" spans="1:9" s="28" customFormat="1" ht="9.75" customHeight="1">
      <c r="A79" s="386"/>
      <c r="B79" s="37" t="s">
        <v>2</v>
      </c>
      <c r="C79" s="38">
        <v>16</v>
      </c>
      <c r="D79" s="38" t="s">
        <v>6</v>
      </c>
      <c r="E79" s="38">
        <v>1155</v>
      </c>
      <c r="F79" s="36">
        <f t="shared" si="5"/>
        <v>118849.5</v>
      </c>
      <c r="G79" s="35">
        <v>100900</v>
      </c>
      <c r="H79" s="347" t="s">
        <v>9</v>
      </c>
      <c r="I79" s="348"/>
    </row>
    <row r="80" spans="1:9" s="28" customFormat="1" ht="9.75" customHeight="1">
      <c r="A80" s="386"/>
      <c r="B80" s="37" t="s">
        <v>2</v>
      </c>
      <c r="C80" s="38">
        <v>18</v>
      </c>
      <c r="D80" s="38" t="s">
        <v>6</v>
      </c>
      <c r="E80" s="38">
        <v>1290</v>
      </c>
      <c r="F80" s="36">
        <f t="shared" si="5"/>
        <v>132741</v>
      </c>
      <c r="G80" s="35">
        <v>100900</v>
      </c>
      <c r="H80" s="333" t="s">
        <v>9</v>
      </c>
      <c r="I80" s="334"/>
    </row>
    <row r="81" spans="1:9" s="28" customFormat="1" ht="9.75" customHeight="1">
      <c r="A81" s="386"/>
      <c r="B81" s="37" t="s">
        <v>2</v>
      </c>
      <c r="C81" s="38">
        <v>18</v>
      </c>
      <c r="D81" s="38" t="s">
        <v>131</v>
      </c>
      <c r="E81" s="38">
        <v>1750</v>
      </c>
      <c r="F81" s="36">
        <f t="shared" si="5"/>
        <v>180075</v>
      </c>
      <c r="G81" s="35">
        <v>100900</v>
      </c>
      <c r="H81" s="333" t="s">
        <v>9</v>
      </c>
      <c r="I81" s="334"/>
    </row>
    <row r="82" spans="1:9" s="28" customFormat="1" ht="9.75" customHeight="1">
      <c r="A82" s="386"/>
      <c r="B82" s="37" t="s">
        <v>2</v>
      </c>
      <c r="C82" s="38">
        <v>20</v>
      </c>
      <c r="D82" s="38" t="s">
        <v>6</v>
      </c>
      <c r="E82" s="38">
        <v>1450</v>
      </c>
      <c r="F82" s="36">
        <f>(G82+2000)/(1000/E82)</f>
        <v>149205</v>
      </c>
      <c r="G82" s="35">
        <v>100900</v>
      </c>
      <c r="H82" s="333" t="s">
        <v>9</v>
      </c>
      <c r="I82" s="334"/>
    </row>
    <row r="83" spans="1:9" s="28" customFormat="1" ht="9.75" customHeight="1">
      <c r="A83" s="386"/>
      <c r="B83" s="37" t="s">
        <v>2</v>
      </c>
      <c r="C83" s="38">
        <v>22</v>
      </c>
      <c r="D83" s="38" t="s">
        <v>6</v>
      </c>
      <c r="E83" s="38">
        <v>1582</v>
      </c>
      <c r="F83" s="36">
        <f t="shared" si="5"/>
        <v>162787.8</v>
      </c>
      <c r="G83" s="35">
        <v>100900</v>
      </c>
      <c r="H83" s="333" t="s">
        <v>9</v>
      </c>
      <c r="I83" s="334"/>
    </row>
    <row r="84" spans="1:9" s="28" customFormat="1" ht="9.75" customHeight="1">
      <c r="A84" s="386"/>
      <c r="B84" s="53" t="s">
        <v>8</v>
      </c>
      <c r="C84" s="35">
        <v>25</v>
      </c>
      <c r="D84" s="35" t="s">
        <v>6</v>
      </c>
      <c r="E84" s="35">
        <v>1805</v>
      </c>
      <c r="F84" s="54">
        <f t="shared" si="5"/>
        <v>185734.5</v>
      </c>
      <c r="G84" s="35">
        <v>100900</v>
      </c>
      <c r="H84" s="333" t="s">
        <v>9</v>
      </c>
      <c r="I84" s="334"/>
    </row>
    <row r="85" spans="1:9" s="28" customFormat="1" ht="9.75" customHeight="1">
      <c r="A85" s="386"/>
      <c r="B85" s="37" t="s">
        <v>2</v>
      </c>
      <c r="C85" s="38">
        <v>30</v>
      </c>
      <c r="D85" s="38" t="s">
        <v>6</v>
      </c>
      <c r="E85" s="38">
        <v>2205</v>
      </c>
      <c r="F85" s="36">
        <f t="shared" si="5"/>
        <v>226894.5</v>
      </c>
      <c r="G85" s="35">
        <v>100900</v>
      </c>
      <c r="H85" s="333" t="s">
        <v>9</v>
      </c>
      <c r="I85" s="334"/>
    </row>
    <row r="86" spans="1:9" s="28" customFormat="1" ht="9.75" customHeight="1">
      <c r="A86" s="386"/>
      <c r="B86" s="37" t="s">
        <v>2</v>
      </c>
      <c r="C86" s="38">
        <v>40</v>
      </c>
      <c r="D86" s="38" t="s">
        <v>6</v>
      </c>
      <c r="E86" s="38">
        <v>2980</v>
      </c>
      <c r="F86" s="36">
        <f>(G86+2000)/(1000/E86)</f>
        <v>306642</v>
      </c>
      <c r="G86" s="35">
        <v>100900</v>
      </c>
      <c r="H86" s="333" t="s">
        <v>9</v>
      </c>
      <c r="I86" s="334"/>
    </row>
    <row r="87" spans="1:9" s="28" customFormat="1" ht="9.75" customHeight="1">
      <c r="A87" s="386"/>
      <c r="B87" s="37" t="s">
        <v>2</v>
      </c>
      <c r="C87" s="38">
        <v>50</v>
      </c>
      <c r="D87" s="38" t="s">
        <v>6</v>
      </c>
      <c r="E87" s="38">
        <v>3710</v>
      </c>
      <c r="F87" s="36">
        <f>(G87+2000)/(1000/E87)</f>
        <v>381759</v>
      </c>
      <c r="G87" s="35">
        <v>100900</v>
      </c>
      <c r="H87" s="333" t="s">
        <v>9</v>
      </c>
      <c r="I87" s="334"/>
    </row>
    <row r="88" spans="1:9" s="28" customFormat="1" ht="9.75" customHeight="1" thickBot="1">
      <c r="A88" s="386"/>
      <c r="B88" s="69" t="s">
        <v>2</v>
      </c>
      <c r="C88" s="70">
        <v>60</v>
      </c>
      <c r="D88" s="70" t="s">
        <v>6</v>
      </c>
      <c r="E88" s="70">
        <v>4500</v>
      </c>
      <c r="F88" s="71">
        <f>(G88+2000)/(1000/E88)</f>
        <v>544050</v>
      </c>
      <c r="G88" s="70">
        <v>118900</v>
      </c>
      <c r="H88" s="378" t="s">
        <v>9</v>
      </c>
      <c r="I88" s="379"/>
    </row>
    <row r="89" spans="1:9" s="2" customFormat="1" ht="12.75" customHeight="1" thickBot="1">
      <c r="A89" s="386"/>
      <c r="B89" s="353" t="s">
        <v>159</v>
      </c>
      <c r="C89" s="354"/>
      <c r="D89" s="354"/>
      <c r="E89" s="354"/>
      <c r="F89" s="354"/>
      <c r="G89" s="354"/>
      <c r="H89" s="354"/>
      <c r="I89" s="355"/>
    </row>
    <row r="90" spans="1:9" s="2" customFormat="1" ht="9.75" customHeight="1" thickBot="1">
      <c r="A90" s="386"/>
      <c r="B90" s="47" t="s">
        <v>0</v>
      </c>
      <c r="C90" s="48" t="s">
        <v>18</v>
      </c>
      <c r="D90" s="49" t="s">
        <v>19</v>
      </c>
      <c r="E90" s="49" t="s">
        <v>25</v>
      </c>
      <c r="F90" s="49" t="s">
        <v>24</v>
      </c>
      <c r="G90" s="49" t="s">
        <v>22</v>
      </c>
      <c r="H90" s="399" t="s">
        <v>21</v>
      </c>
      <c r="I90" s="400"/>
    </row>
    <row r="91" spans="1:9" s="28" customFormat="1" ht="10.5" customHeight="1">
      <c r="A91" s="386"/>
      <c r="B91" s="50" t="s">
        <v>2</v>
      </c>
      <c r="C91" s="51">
        <v>16</v>
      </c>
      <c r="D91" s="51" t="s">
        <v>6</v>
      </c>
      <c r="E91" s="51">
        <v>1140</v>
      </c>
      <c r="F91" s="52">
        <f>(G91+2000)/(1000/E91)</f>
        <v>129846</v>
      </c>
      <c r="G91" s="51">
        <v>111900</v>
      </c>
      <c r="H91" s="403" t="s">
        <v>9</v>
      </c>
      <c r="I91" s="404"/>
    </row>
    <row r="92" spans="1:9" s="28" customFormat="1" ht="10.5" customHeight="1">
      <c r="A92" s="386"/>
      <c r="B92" s="53" t="s">
        <v>2</v>
      </c>
      <c r="C92" s="65">
        <v>18</v>
      </c>
      <c r="D92" s="65" t="s">
        <v>6</v>
      </c>
      <c r="E92" s="38">
        <v>1284</v>
      </c>
      <c r="F92" s="54">
        <f>(G92+2000)/(1000/E92)</f>
        <v>148815.6</v>
      </c>
      <c r="G92" s="38">
        <v>113900</v>
      </c>
      <c r="H92" s="333" t="s">
        <v>9</v>
      </c>
      <c r="I92" s="334"/>
    </row>
    <row r="93" spans="1:9" s="28" customFormat="1" ht="10.5" customHeight="1">
      <c r="A93" s="386"/>
      <c r="B93" s="37" t="s">
        <v>2</v>
      </c>
      <c r="C93" s="38">
        <v>20</v>
      </c>
      <c r="D93" s="38" t="s">
        <v>6</v>
      </c>
      <c r="E93" s="38">
        <v>1450</v>
      </c>
      <c r="F93" s="36">
        <f>(G93+2000)/(1000/E93)</f>
        <v>168055</v>
      </c>
      <c r="G93" s="38">
        <v>113900</v>
      </c>
      <c r="H93" s="333" t="s">
        <v>9</v>
      </c>
      <c r="I93" s="334"/>
    </row>
    <row r="94" spans="1:9" s="28" customFormat="1" ht="10.5" customHeight="1" thickBot="1">
      <c r="A94" s="386"/>
      <c r="B94" s="72" t="s">
        <v>2</v>
      </c>
      <c r="C94" s="63">
        <v>25</v>
      </c>
      <c r="D94" s="63" t="s">
        <v>6</v>
      </c>
      <c r="E94" s="63">
        <v>1770</v>
      </c>
      <c r="F94" s="73">
        <f>(G94+2000)/(1000/E94)</f>
        <v>205143</v>
      </c>
      <c r="G94" s="70">
        <v>113900</v>
      </c>
      <c r="H94" s="362" t="s">
        <v>9</v>
      </c>
      <c r="I94" s="363"/>
    </row>
    <row r="95" spans="1:9" s="2" customFormat="1" ht="12.75" customHeight="1" thickBot="1">
      <c r="A95" s="386"/>
      <c r="B95" s="356" t="s">
        <v>288</v>
      </c>
      <c r="C95" s="357"/>
      <c r="D95" s="357"/>
      <c r="E95" s="357"/>
      <c r="F95" s="357"/>
      <c r="G95" s="357"/>
      <c r="H95" s="357"/>
      <c r="I95" s="358"/>
    </row>
    <row r="96" spans="1:9" s="2" customFormat="1" ht="9.75" customHeight="1" thickBot="1">
      <c r="A96" s="386"/>
      <c r="B96" s="44" t="s">
        <v>0</v>
      </c>
      <c r="C96" s="45" t="s">
        <v>18</v>
      </c>
      <c r="D96" s="46" t="s">
        <v>19</v>
      </c>
      <c r="E96" s="46" t="s">
        <v>25</v>
      </c>
      <c r="F96" s="46" t="s">
        <v>24</v>
      </c>
      <c r="G96" s="46" t="s">
        <v>22</v>
      </c>
      <c r="H96" s="335" t="s">
        <v>21</v>
      </c>
      <c r="I96" s="336"/>
    </row>
    <row r="97" spans="1:9" s="28" customFormat="1" ht="10.5" customHeight="1">
      <c r="A97" s="386"/>
      <c r="B97" s="50" t="s">
        <v>60</v>
      </c>
      <c r="C97" s="51">
        <v>4</v>
      </c>
      <c r="D97" s="51" t="s">
        <v>30</v>
      </c>
      <c r="E97" s="51">
        <v>256</v>
      </c>
      <c r="F97" s="52">
        <f aca="true" t="shared" si="6" ref="F97:F103">(G97+2000)/(1000/E97)</f>
        <v>29158.4</v>
      </c>
      <c r="G97" s="51">
        <v>111900</v>
      </c>
      <c r="H97" s="345" t="s">
        <v>37</v>
      </c>
      <c r="I97" s="346"/>
    </row>
    <row r="98" spans="1:9" s="28" customFormat="1" ht="10.5" customHeight="1">
      <c r="A98" s="386"/>
      <c r="B98" s="64" t="s">
        <v>60</v>
      </c>
      <c r="C98" s="65">
        <v>4</v>
      </c>
      <c r="D98" s="65" t="s">
        <v>6</v>
      </c>
      <c r="E98" s="65">
        <v>310</v>
      </c>
      <c r="F98" s="54">
        <f t="shared" si="6"/>
        <v>35309</v>
      </c>
      <c r="G98" s="35">
        <v>111900</v>
      </c>
      <c r="H98" s="349" t="s">
        <v>37</v>
      </c>
      <c r="I98" s="350"/>
    </row>
    <row r="99" spans="1:9" s="28" customFormat="1" ht="10.5" customHeight="1">
      <c r="A99" s="386"/>
      <c r="B99" s="37" t="s">
        <v>60</v>
      </c>
      <c r="C99" s="38">
        <v>5</v>
      </c>
      <c r="D99" s="38" t="s">
        <v>30</v>
      </c>
      <c r="E99" s="38">
        <v>325</v>
      </c>
      <c r="F99" s="36">
        <f t="shared" si="6"/>
        <v>36367.5</v>
      </c>
      <c r="G99" s="35">
        <v>109900</v>
      </c>
      <c r="H99" s="349" t="s">
        <v>37</v>
      </c>
      <c r="I99" s="350"/>
    </row>
    <row r="100" spans="1:9" s="28" customFormat="1" ht="10.5" customHeight="1">
      <c r="A100" s="386"/>
      <c r="B100" s="37" t="s">
        <v>60</v>
      </c>
      <c r="C100" s="38">
        <v>5</v>
      </c>
      <c r="D100" s="38" t="s">
        <v>6</v>
      </c>
      <c r="E100" s="38">
        <v>389</v>
      </c>
      <c r="F100" s="36">
        <f t="shared" si="6"/>
        <v>43529.1</v>
      </c>
      <c r="G100" s="35">
        <v>109900</v>
      </c>
      <c r="H100" s="349" t="s">
        <v>37</v>
      </c>
      <c r="I100" s="350"/>
    </row>
    <row r="101" spans="1:9" s="28" customFormat="1" ht="10.5" customHeight="1">
      <c r="A101" s="386"/>
      <c r="B101" s="37" t="s">
        <v>60</v>
      </c>
      <c r="C101" s="38">
        <v>6</v>
      </c>
      <c r="D101" s="38" t="s">
        <v>30</v>
      </c>
      <c r="E101" s="38">
        <v>386</v>
      </c>
      <c r="F101" s="36">
        <f t="shared" si="6"/>
        <v>43193.4</v>
      </c>
      <c r="G101" s="35">
        <v>109900</v>
      </c>
      <c r="H101" s="349" t="s">
        <v>37</v>
      </c>
      <c r="I101" s="350"/>
    </row>
    <row r="102" spans="1:9" s="28" customFormat="1" ht="10.5" customHeight="1">
      <c r="A102" s="386"/>
      <c r="B102" s="37" t="s">
        <v>60</v>
      </c>
      <c r="C102" s="38">
        <v>6</v>
      </c>
      <c r="D102" s="38" t="s">
        <v>61</v>
      </c>
      <c r="E102" s="38">
        <v>460</v>
      </c>
      <c r="F102" s="36">
        <f t="shared" si="6"/>
        <v>51474</v>
      </c>
      <c r="G102" s="35">
        <v>109900</v>
      </c>
      <c r="H102" s="349" t="s">
        <v>37</v>
      </c>
      <c r="I102" s="350"/>
    </row>
    <row r="103" spans="1:9" s="28" customFormat="1" ht="10.5" customHeight="1" thickBot="1">
      <c r="A103" s="386"/>
      <c r="B103" s="69" t="s">
        <v>60</v>
      </c>
      <c r="C103" s="70">
        <v>8</v>
      </c>
      <c r="D103" s="70" t="s">
        <v>61</v>
      </c>
      <c r="E103" s="70">
        <v>672</v>
      </c>
      <c r="F103" s="71">
        <f t="shared" si="6"/>
        <v>75196.8</v>
      </c>
      <c r="G103" s="63">
        <v>109900</v>
      </c>
      <c r="H103" s="401" t="s">
        <v>37</v>
      </c>
      <c r="I103" s="402"/>
    </row>
    <row r="104" spans="1:9" s="2" customFormat="1" ht="12.75" customHeight="1" thickBot="1">
      <c r="A104" s="386"/>
      <c r="B104" s="353" t="s">
        <v>132</v>
      </c>
      <c r="C104" s="354"/>
      <c r="D104" s="354"/>
      <c r="E104" s="354"/>
      <c r="F104" s="354"/>
      <c r="G104" s="354"/>
      <c r="H104" s="354"/>
      <c r="I104" s="355"/>
    </row>
    <row r="105" spans="1:9" s="2" customFormat="1" ht="9.75" customHeight="1" thickBot="1">
      <c r="A105" s="386"/>
      <c r="B105" s="44" t="s">
        <v>0</v>
      </c>
      <c r="C105" s="45" t="s">
        <v>18</v>
      </c>
      <c r="D105" s="46" t="s">
        <v>19</v>
      </c>
      <c r="E105" s="46" t="s">
        <v>25</v>
      </c>
      <c r="F105" s="46" t="s">
        <v>24</v>
      </c>
      <c r="G105" s="46" t="s">
        <v>22</v>
      </c>
      <c r="H105" s="335" t="s">
        <v>21</v>
      </c>
      <c r="I105" s="336"/>
    </row>
    <row r="106" spans="1:9" s="28" customFormat="1" ht="9.75" customHeight="1">
      <c r="A106" s="386"/>
      <c r="B106" s="50" t="s">
        <v>8</v>
      </c>
      <c r="C106" s="74">
        <v>0.4</v>
      </c>
      <c r="D106" s="74" t="s">
        <v>3</v>
      </c>
      <c r="E106" s="74">
        <v>6.4</v>
      </c>
      <c r="F106" s="52">
        <f>(G106+2000)/(1000/E106)</f>
        <v>946.56</v>
      </c>
      <c r="G106" s="74">
        <v>145900</v>
      </c>
      <c r="H106" s="345" t="s">
        <v>37</v>
      </c>
      <c r="I106" s="346"/>
    </row>
    <row r="107" spans="1:9" s="28" customFormat="1" ht="9.75" customHeight="1">
      <c r="A107" s="386"/>
      <c r="B107" s="53" t="s">
        <v>8</v>
      </c>
      <c r="C107" s="75">
        <v>0.5</v>
      </c>
      <c r="D107" s="75" t="s">
        <v>3</v>
      </c>
      <c r="E107" s="75">
        <v>8.25</v>
      </c>
      <c r="F107" s="54">
        <f aca="true" t="shared" si="7" ref="F107:F113">(G107+2000)/(1000/E107)</f>
        <v>1096.425</v>
      </c>
      <c r="G107" s="75">
        <v>130900</v>
      </c>
      <c r="H107" s="349" t="s">
        <v>37</v>
      </c>
      <c r="I107" s="350"/>
    </row>
    <row r="108" spans="1:9" s="28" customFormat="1" ht="9.75" customHeight="1">
      <c r="A108" s="386"/>
      <c r="B108" s="53" t="s">
        <v>8</v>
      </c>
      <c r="C108" s="75">
        <v>0.5</v>
      </c>
      <c r="D108" s="75" t="s">
        <v>11</v>
      </c>
      <c r="E108" s="75">
        <v>12.9</v>
      </c>
      <c r="F108" s="54">
        <f t="shared" si="7"/>
        <v>1714.41</v>
      </c>
      <c r="G108" s="75">
        <v>130900</v>
      </c>
      <c r="H108" s="349" t="s">
        <v>37</v>
      </c>
      <c r="I108" s="350"/>
    </row>
    <row r="109" spans="1:9" s="28" customFormat="1" ht="9.75" customHeight="1">
      <c r="A109" s="386"/>
      <c r="B109" s="53" t="s">
        <v>8</v>
      </c>
      <c r="C109" s="75">
        <v>0.7</v>
      </c>
      <c r="D109" s="75" t="s">
        <v>11</v>
      </c>
      <c r="E109" s="75">
        <v>17.3</v>
      </c>
      <c r="F109" s="54">
        <f t="shared" si="7"/>
        <v>2281.8700000000003</v>
      </c>
      <c r="G109" s="75">
        <v>129900</v>
      </c>
      <c r="H109" s="349" t="s">
        <v>37</v>
      </c>
      <c r="I109" s="350"/>
    </row>
    <row r="110" spans="1:9" s="28" customFormat="1" ht="9.75" customHeight="1">
      <c r="A110" s="386"/>
      <c r="B110" s="53" t="s">
        <v>8</v>
      </c>
      <c r="C110" s="75">
        <v>0.9</v>
      </c>
      <c r="D110" s="75" t="s">
        <v>11</v>
      </c>
      <c r="E110" s="75">
        <v>22.2</v>
      </c>
      <c r="F110" s="54">
        <f t="shared" si="7"/>
        <v>2728.38</v>
      </c>
      <c r="G110" s="75">
        <v>120900</v>
      </c>
      <c r="H110" s="349" t="s">
        <v>37</v>
      </c>
      <c r="I110" s="350"/>
    </row>
    <row r="111" spans="1:9" s="28" customFormat="1" ht="9.75" customHeight="1">
      <c r="A111" s="386"/>
      <c r="B111" s="37" t="s">
        <v>8</v>
      </c>
      <c r="C111" s="76">
        <v>1</v>
      </c>
      <c r="D111" s="77" t="s">
        <v>3</v>
      </c>
      <c r="E111" s="77">
        <v>17.5</v>
      </c>
      <c r="F111" s="36">
        <f t="shared" si="7"/>
        <v>2150.75</v>
      </c>
      <c r="G111" s="75">
        <v>120900</v>
      </c>
      <c r="H111" s="349" t="s">
        <v>37</v>
      </c>
      <c r="I111" s="350"/>
    </row>
    <row r="112" spans="1:9" s="28" customFormat="1" ht="9.75" customHeight="1">
      <c r="A112" s="386"/>
      <c r="B112" s="37" t="s">
        <v>8</v>
      </c>
      <c r="C112" s="76">
        <v>1</v>
      </c>
      <c r="D112" s="77" t="s">
        <v>11</v>
      </c>
      <c r="E112" s="77">
        <v>25.77</v>
      </c>
      <c r="F112" s="36">
        <f t="shared" si="7"/>
        <v>3167.133</v>
      </c>
      <c r="G112" s="75">
        <v>120900</v>
      </c>
      <c r="H112" s="349" t="s">
        <v>37</v>
      </c>
      <c r="I112" s="350"/>
    </row>
    <row r="113" spans="1:9" s="28" customFormat="1" ht="9.75" customHeight="1">
      <c r="A113" s="386"/>
      <c r="B113" s="37" t="s">
        <v>8</v>
      </c>
      <c r="C113" s="76">
        <v>1.2</v>
      </c>
      <c r="D113" s="77" t="s">
        <v>11</v>
      </c>
      <c r="E113" s="77">
        <v>31</v>
      </c>
      <c r="F113" s="36">
        <f t="shared" si="7"/>
        <v>3809.9</v>
      </c>
      <c r="G113" s="75">
        <v>120900</v>
      </c>
      <c r="H113" s="347" t="s">
        <v>37</v>
      </c>
      <c r="I113" s="348"/>
    </row>
    <row r="114" spans="1:9" s="28" customFormat="1" ht="9.75" customHeight="1">
      <c r="A114" s="386"/>
      <c r="B114" s="37" t="s">
        <v>8</v>
      </c>
      <c r="C114" s="76">
        <v>1.3</v>
      </c>
      <c r="D114" s="77" t="s">
        <v>11</v>
      </c>
      <c r="E114" s="77">
        <v>31.9</v>
      </c>
      <c r="F114" s="36">
        <f>(G114+2000)/(1000/E114)</f>
        <v>3920.5099999999998</v>
      </c>
      <c r="G114" s="75">
        <v>120900</v>
      </c>
      <c r="H114" s="347" t="s">
        <v>37</v>
      </c>
      <c r="I114" s="348"/>
    </row>
    <row r="115" spans="1:9" s="28" customFormat="1" ht="9.75" customHeight="1">
      <c r="A115" s="386"/>
      <c r="B115" s="40" t="s">
        <v>8</v>
      </c>
      <c r="C115" s="169">
        <v>1.4</v>
      </c>
      <c r="D115" s="170" t="s">
        <v>11</v>
      </c>
      <c r="E115" s="170">
        <v>34.4</v>
      </c>
      <c r="F115" s="43">
        <f>(G115+2000)/(1000/E115)</f>
        <v>4227.759999999999</v>
      </c>
      <c r="G115" s="75">
        <v>120900</v>
      </c>
      <c r="H115" s="347" t="s">
        <v>37</v>
      </c>
      <c r="I115" s="348"/>
    </row>
    <row r="116" spans="1:9" s="28" customFormat="1" ht="9.75" customHeight="1">
      <c r="A116" s="386"/>
      <c r="B116" s="40" t="s">
        <v>8</v>
      </c>
      <c r="C116" s="169">
        <v>1.5</v>
      </c>
      <c r="D116" s="170" t="s">
        <v>3</v>
      </c>
      <c r="E116" s="170">
        <v>23.6</v>
      </c>
      <c r="F116" s="43">
        <f>(G116+2000)/(1000/E116)</f>
        <v>2900.44</v>
      </c>
      <c r="G116" s="75">
        <v>120900</v>
      </c>
      <c r="H116" s="347" t="s">
        <v>37</v>
      </c>
      <c r="I116" s="348"/>
    </row>
    <row r="117" spans="1:9" s="28" customFormat="1" ht="9.75" customHeight="1" thickBot="1">
      <c r="A117" s="386"/>
      <c r="B117" s="69" t="s">
        <v>2</v>
      </c>
      <c r="C117" s="70">
        <v>1.5</v>
      </c>
      <c r="D117" s="70" t="s">
        <v>133</v>
      </c>
      <c r="E117" s="70">
        <v>38.64</v>
      </c>
      <c r="F117" s="71">
        <f>(G117+2000)/(1000/E117)</f>
        <v>4748.856</v>
      </c>
      <c r="G117" s="75">
        <v>120900</v>
      </c>
      <c r="H117" s="380" t="s">
        <v>37</v>
      </c>
      <c r="I117" s="389"/>
    </row>
    <row r="118" spans="1:9" s="2" customFormat="1" ht="12.75" customHeight="1" thickBot="1">
      <c r="A118" s="386"/>
      <c r="B118" s="353" t="s">
        <v>134</v>
      </c>
      <c r="C118" s="354"/>
      <c r="D118" s="354"/>
      <c r="E118" s="354"/>
      <c r="F118" s="354"/>
      <c r="G118" s="354"/>
      <c r="H118" s="354"/>
      <c r="I118" s="355"/>
    </row>
    <row r="119" spans="1:9" s="2" customFormat="1" ht="9.75" customHeight="1" thickBot="1">
      <c r="A119" s="386"/>
      <c r="B119" s="44" t="s">
        <v>0</v>
      </c>
      <c r="C119" s="45" t="s">
        <v>18</v>
      </c>
      <c r="D119" s="46" t="s">
        <v>19</v>
      </c>
      <c r="E119" s="46" t="s">
        <v>135</v>
      </c>
      <c r="F119" s="46" t="s">
        <v>23</v>
      </c>
      <c r="G119" s="46" t="s">
        <v>22</v>
      </c>
      <c r="H119" s="335" t="s">
        <v>21</v>
      </c>
      <c r="I119" s="336"/>
    </row>
    <row r="120" spans="1:9" s="28" customFormat="1" ht="9.75" customHeight="1">
      <c r="A120" s="386"/>
      <c r="B120" s="50" t="s">
        <v>136</v>
      </c>
      <c r="C120" s="387">
        <v>11.75</v>
      </c>
      <c r="D120" s="388"/>
      <c r="E120" s="248">
        <v>11.1</v>
      </c>
      <c r="F120" s="52">
        <f aca="true" t="shared" si="8" ref="F120:F130">(G120+2000)/(1000/E120)</f>
        <v>1719.39</v>
      </c>
      <c r="G120" s="78">
        <v>152900</v>
      </c>
      <c r="H120" s="337" t="s">
        <v>9</v>
      </c>
      <c r="I120" s="338"/>
    </row>
    <row r="121" spans="1:9" s="28" customFormat="1" ht="9.75" customHeight="1">
      <c r="A121" s="386"/>
      <c r="B121" s="37" t="s">
        <v>137</v>
      </c>
      <c r="C121" s="351">
        <v>11.75</v>
      </c>
      <c r="D121" s="352"/>
      <c r="E121" s="76">
        <v>13</v>
      </c>
      <c r="F121" s="36">
        <f t="shared" si="8"/>
        <v>2013.7</v>
      </c>
      <c r="G121" s="77">
        <v>152900</v>
      </c>
      <c r="H121" s="341" t="s">
        <v>9</v>
      </c>
      <c r="I121" s="342"/>
    </row>
    <row r="122" spans="1:9" s="28" customFormat="1" ht="9.75" customHeight="1">
      <c r="A122" s="385" t="s">
        <v>160</v>
      </c>
      <c r="B122" s="37" t="s">
        <v>138</v>
      </c>
      <c r="C122" s="351">
        <v>11.75</v>
      </c>
      <c r="D122" s="352"/>
      <c r="E122" s="76">
        <v>14.8</v>
      </c>
      <c r="F122" s="36">
        <f t="shared" si="8"/>
        <v>2292.52</v>
      </c>
      <c r="G122" s="77">
        <v>152900</v>
      </c>
      <c r="H122" s="341" t="s">
        <v>9</v>
      </c>
      <c r="I122" s="342"/>
    </row>
    <row r="123" spans="1:9" s="28" customFormat="1" ht="9.75" customHeight="1">
      <c r="A123" s="386"/>
      <c r="B123" s="37" t="s">
        <v>139</v>
      </c>
      <c r="C123" s="351">
        <v>11.75</v>
      </c>
      <c r="D123" s="352"/>
      <c r="E123" s="76">
        <v>16.9</v>
      </c>
      <c r="F123" s="36">
        <f t="shared" si="8"/>
        <v>2617.8099999999995</v>
      </c>
      <c r="G123" s="77">
        <v>152900</v>
      </c>
      <c r="H123" s="341" t="s">
        <v>9</v>
      </c>
      <c r="I123" s="342"/>
    </row>
    <row r="124" spans="1:9" s="28" customFormat="1" ht="9.75" customHeight="1">
      <c r="A124" s="386"/>
      <c r="B124" s="37" t="s">
        <v>140</v>
      </c>
      <c r="C124" s="351">
        <v>12.05</v>
      </c>
      <c r="D124" s="352"/>
      <c r="E124" s="76">
        <v>18.4</v>
      </c>
      <c r="F124" s="36">
        <f t="shared" si="8"/>
        <v>2997.36</v>
      </c>
      <c r="G124" s="77">
        <v>160900</v>
      </c>
      <c r="H124" s="341" t="s">
        <v>9</v>
      </c>
      <c r="I124" s="342"/>
    </row>
    <row r="125" spans="1:9" s="28" customFormat="1" ht="9.75" customHeight="1">
      <c r="A125" s="386"/>
      <c r="B125" s="37" t="s">
        <v>141</v>
      </c>
      <c r="C125" s="351">
        <v>12.05</v>
      </c>
      <c r="D125" s="352"/>
      <c r="E125" s="76">
        <v>25</v>
      </c>
      <c r="F125" s="36">
        <f t="shared" si="8"/>
        <v>4122.5</v>
      </c>
      <c r="G125" s="77">
        <v>162900</v>
      </c>
      <c r="H125" s="341" t="s">
        <v>9</v>
      </c>
      <c r="I125" s="342"/>
    </row>
    <row r="126" spans="1:9" s="28" customFormat="1" ht="9.75" customHeight="1">
      <c r="A126" s="386"/>
      <c r="B126" s="37" t="s">
        <v>142</v>
      </c>
      <c r="C126" s="351">
        <v>12.05</v>
      </c>
      <c r="D126" s="352"/>
      <c r="E126" s="76">
        <v>29.6</v>
      </c>
      <c r="F126" s="36">
        <f t="shared" si="8"/>
        <v>5946.64</v>
      </c>
      <c r="G126" s="77">
        <v>198900</v>
      </c>
      <c r="H126" s="341" t="s">
        <v>9</v>
      </c>
      <c r="I126" s="342"/>
    </row>
    <row r="127" spans="1:9" s="28" customFormat="1" ht="9.75" customHeight="1">
      <c r="A127" s="386"/>
      <c r="B127" s="37" t="s">
        <v>143</v>
      </c>
      <c r="C127" s="351">
        <v>12.05</v>
      </c>
      <c r="D127" s="352"/>
      <c r="E127" s="77">
        <v>38.8</v>
      </c>
      <c r="F127" s="36">
        <f t="shared" si="8"/>
        <v>6786.12</v>
      </c>
      <c r="G127" s="77">
        <v>172900</v>
      </c>
      <c r="H127" s="347" t="s">
        <v>9</v>
      </c>
      <c r="I127" s="348"/>
    </row>
    <row r="128" spans="1:9" s="28" customFormat="1" ht="9.75" customHeight="1">
      <c r="A128" s="386"/>
      <c r="B128" s="37" t="s">
        <v>298</v>
      </c>
      <c r="C128" s="351">
        <v>12.05</v>
      </c>
      <c r="D128" s="352"/>
      <c r="E128" s="77">
        <v>49</v>
      </c>
      <c r="F128" s="36">
        <f t="shared" si="8"/>
        <v>8570.1</v>
      </c>
      <c r="G128" s="77">
        <v>172900</v>
      </c>
      <c r="H128" s="347" t="s">
        <v>9</v>
      </c>
      <c r="I128" s="348"/>
    </row>
    <row r="129" spans="1:9" s="28" customFormat="1" ht="9.75" customHeight="1">
      <c r="A129" s="386"/>
      <c r="B129" s="37" t="s">
        <v>176</v>
      </c>
      <c r="C129" s="351">
        <v>12.05</v>
      </c>
      <c r="D129" s="352"/>
      <c r="E129" s="77">
        <v>56.1</v>
      </c>
      <c r="F129" s="36">
        <f t="shared" si="8"/>
        <v>11102.19</v>
      </c>
      <c r="G129" s="77">
        <v>195900</v>
      </c>
      <c r="H129" s="347" t="s">
        <v>9</v>
      </c>
      <c r="I129" s="348"/>
    </row>
    <row r="130" spans="1:9" s="28" customFormat="1" ht="9.75" customHeight="1" thickBot="1">
      <c r="A130" s="386"/>
      <c r="B130" s="37" t="s">
        <v>144</v>
      </c>
      <c r="C130" s="351">
        <v>12.05</v>
      </c>
      <c r="D130" s="352"/>
      <c r="E130" s="77">
        <v>67</v>
      </c>
      <c r="F130" s="36">
        <f t="shared" si="8"/>
        <v>12321.3</v>
      </c>
      <c r="G130" s="77">
        <v>181900</v>
      </c>
      <c r="H130" s="347" t="s">
        <v>9</v>
      </c>
      <c r="I130" s="348"/>
    </row>
    <row r="131" spans="1:9" s="2" customFormat="1" ht="12.75" customHeight="1" thickBot="1">
      <c r="A131" s="386"/>
      <c r="B131" s="353" t="s">
        <v>279</v>
      </c>
      <c r="C131" s="354"/>
      <c r="D131" s="354"/>
      <c r="E131" s="354"/>
      <c r="F131" s="354"/>
      <c r="G131" s="354"/>
      <c r="H131" s="354"/>
      <c r="I131" s="355"/>
    </row>
    <row r="132" spans="1:9" s="2" customFormat="1" ht="9.75" customHeight="1" thickBot="1">
      <c r="A132" s="386"/>
      <c r="B132" s="44" t="s">
        <v>0</v>
      </c>
      <c r="C132" s="45" t="s">
        <v>18</v>
      </c>
      <c r="D132" s="46" t="s">
        <v>19</v>
      </c>
      <c r="E132" s="46" t="s">
        <v>20</v>
      </c>
      <c r="F132" s="46" t="s">
        <v>62</v>
      </c>
      <c r="G132" s="46" t="s">
        <v>22</v>
      </c>
      <c r="H132" s="335" t="s">
        <v>21</v>
      </c>
      <c r="I132" s="336"/>
    </row>
    <row r="133" spans="1:9" s="28" customFormat="1" ht="9.75" customHeight="1">
      <c r="A133" s="386"/>
      <c r="B133" s="50" t="s">
        <v>63</v>
      </c>
      <c r="C133" s="51">
        <v>8</v>
      </c>
      <c r="D133" s="249" t="s">
        <v>64</v>
      </c>
      <c r="E133" s="249">
        <v>0.49</v>
      </c>
      <c r="F133" s="250">
        <f aca="true" t="shared" si="9" ref="F133:F144">(G133+2000)/(1000/E133)</f>
        <v>51.891</v>
      </c>
      <c r="G133" s="251">
        <v>103900</v>
      </c>
      <c r="H133" s="345" t="s">
        <v>65</v>
      </c>
      <c r="I133" s="346"/>
    </row>
    <row r="134" spans="1:9" s="28" customFormat="1" ht="9.75" customHeight="1">
      <c r="A134" s="386"/>
      <c r="B134" s="37" t="s">
        <v>66</v>
      </c>
      <c r="C134" s="38">
        <v>10</v>
      </c>
      <c r="D134" s="66">
        <v>11.75</v>
      </c>
      <c r="E134" s="66">
        <v>0.65</v>
      </c>
      <c r="F134" s="36">
        <f t="shared" si="9"/>
        <v>68.83500000000001</v>
      </c>
      <c r="G134" s="38">
        <v>103900</v>
      </c>
      <c r="H134" s="347" t="s">
        <v>65</v>
      </c>
      <c r="I134" s="348"/>
    </row>
    <row r="135" spans="1:9" s="28" customFormat="1" ht="9.75" customHeight="1">
      <c r="A135" s="386"/>
      <c r="B135" s="37" t="s">
        <v>67</v>
      </c>
      <c r="C135" s="38">
        <v>12</v>
      </c>
      <c r="D135" s="66">
        <v>11.75</v>
      </c>
      <c r="E135" s="66">
        <v>0.94</v>
      </c>
      <c r="F135" s="36">
        <f t="shared" si="9"/>
        <v>96.72599999999998</v>
      </c>
      <c r="G135" s="38">
        <v>100900</v>
      </c>
      <c r="H135" s="347" t="s">
        <v>65</v>
      </c>
      <c r="I135" s="348"/>
    </row>
    <row r="136" spans="1:9" s="28" customFormat="1" ht="9.75" customHeight="1">
      <c r="A136" s="386"/>
      <c r="B136" s="37" t="s">
        <v>68</v>
      </c>
      <c r="C136" s="38">
        <v>14</v>
      </c>
      <c r="D136" s="66">
        <v>11.75</v>
      </c>
      <c r="E136" s="66">
        <v>1.3</v>
      </c>
      <c r="F136" s="54">
        <f t="shared" si="9"/>
        <v>132.47</v>
      </c>
      <c r="G136" s="38">
        <v>99900</v>
      </c>
      <c r="H136" s="347" t="s">
        <v>65</v>
      </c>
      <c r="I136" s="348"/>
    </row>
    <row r="137" spans="1:9" s="28" customFormat="1" ht="9.75" customHeight="1">
      <c r="A137" s="386"/>
      <c r="B137" s="37" t="s">
        <v>69</v>
      </c>
      <c r="C137" s="38">
        <v>16</v>
      </c>
      <c r="D137" s="66">
        <v>11.75</v>
      </c>
      <c r="E137" s="66">
        <v>1.73</v>
      </c>
      <c r="F137" s="36">
        <f t="shared" si="9"/>
        <v>176.287</v>
      </c>
      <c r="G137" s="38">
        <v>99900</v>
      </c>
      <c r="H137" s="347" t="s">
        <v>65</v>
      </c>
      <c r="I137" s="348"/>
    </row>
    <row r="138" spans="1:9" s="28" customFormat="1" ht="9.75" customHeight="1">
      <c r="A138" s="386"/>
      <c r="B138" s="37" t="s">
        <v>70</v>
      </c>
      <c r="C138" s="38">
        <v>18</v>
      </c>
      <c r="D138" s="66">
        <v>11.75</v>
      </c>
      <c r="E138" s="66">
        <v>2.1</v>
      </c>
      <c r="F138" s="36">
        <f t="shared" si="9"/>
        <v>213.99</v>
      </c>
      <c r="G138" s="38">
        <v>99900</v>
      </c>
      <c r="H138" s="347" t="s">
        <v>65</v>
      </c>
      <c r="I138" s="348"/>
    </row>
    <row r="139" spans="1:9" s="28" customFormat="1" ht="9.75" customHeight="1">
      <c r="A139" s="386"/>
      <c r="B139" s="37" t="s">
        <v>71</v>
      </c>
      <c r="C139" s="38">
        <v>20</v>
      </c>
      <c r="D139" s="66">
        <v>11.75</v>
      </c>
      <c r="E139" s="66">
        <v>2.67</v>
      </c>
      <c r="F139" s="36">
        <f t="shared" si="9"/>
        <v>272.073</v>
      </c>
      <c r="G139" s="38">
        <v>99900</v>
      </c>
      <c r="H139" s="347" t="s">
        <v>65</v>
      </c>
      <c r="I139" s="348"/>
    </row>
    <row r="140" spans="1:9" s="28" customFormat="1" ht="9.75" customHeight="1">
      <c r="A140" s="386"/>
      <c r="B140" s="37" t="s">
        <v>72</v>
      </c>
      <c r="C140" s="38">
        <v>22</v>
      </c>
      <c r="D140" s="66">
        <v>11.75</v>
      </c>
      <c r="E140" s="66">
        <v>3.1</v>
      </c>
      <c r="F140" s="36">
        <f t="shared" si="9"/>
        <v>315.89000000000004</v>
      </c>
      <c r="G140" s="38">
        <v>99900</v>
      </c>
      <c r="H140" s="347" t="s">
        <v>65</v>
      </c>
      <c r="I140" s="348"/>
    </row>
    <row r="141" spans="1:9" s="28" customFormat="1" ht="9.75" customHeight="1">
      <c r="A141" s="386"/>
      <c r="B141" s="37" t="s">
        <v>73</v>
      </c>
      <c r="C141" s="38">
        <v>25</v>
      </c>
      <c r="D141" s="66">
        <v>11.75</v>
      </c>
      <c r="E141" s="66">
        <v>4.04</v>
      </c>
      <c r="F141" s="36">
        <f t="shared" si="9"/>
        <v>407.636</v>
      </c>
      <c r="G141" s="38">
        <v>98900</v>
      </c>
      <c r="H141" s="347" t="s">
        <v>65</v>
      </c>
      <c r="I141" s="348"/>
    </row>
    <row r="142" spans="1:9" s="28" customFormat="1" ht="9.75" customHeight="1">
      <c r="A142" s="386"/>
      <c r="B142" s="40" t="s">
        <v>74</v>
      </c>
      <c r="C142" s="42">
        <v>28</v>
      </c>
      <c r="D142" s="66">
        <v>11.75</v>
      </c>
      <c r="E142" s="252">
        <v>4.97</v>
      </c>
      <c r="F142" s="43">
        <f t="shared" si="9"/>
        <v>501.47299999999996</v>
      </c>
      <c r="G142" s="38">
        <v>98900</v>
      </c>
      <c r="H142" s="347" t="s">
        <v>65</v>
      </c>
      <c r="I142" s="348"/>
    </row>
    <row r="143" spans="1:9" s="28" customFormat="1" ht="9.75" customHeight="1">
      <c r="A143" s="386"/>
      <c r="B143" s="40" t="s">
        <v>75</v>
      </c>
      <c r="C143" s="42">
        <v>32</v>
      </c>
      <c r="D143" s="66">
        <v>11.75</v>
      </c>
      <c r="E143" s="252">
        <v>6.63</v>
      </c>
      <c r="F143" s="43">
        <f t="shared" si="9"/>
        <v>668.967</v>
      </c>
      <c r="G143" s="38">
        <v>98900</v>
      </c>
      <c r="H143" s="343" t="s">
        <v>65</v>
      </c>
      <c r="I143" s="344"/>
    </row>
    <row r="144" spans="1:9" s="28" customFormat="1" ht="9.75" customHeight="1" thickBot="1">
      <c r="A144" s="386"/>
      <c r="B144" s="40" t="s">
        <v>76</v>
      </c>
      <c r="C144" s="42">
        <v>36</v>
      </c>
      <c r="D144" s="154">
        <v>11.75</v>
      </c>
      <c r="E144" s="252">
        <v>8.34</v>
      </c>
      <c r="F144" s="43">
        <f t="shared" si="9"/>
        <v>841.506</v>
      </c>
      <c r="G144" s="42">
        <v>98900</v>
      </c>
      <c r="H144" s="343" t="s">
        <v>65</v>
      </c>
      <c r="I144" s="344"/>
    </row>
    <row r="145" spans="1:9" s="2" customFormat="1" ht="12.75" customHeight="1" thickBot="1">
      <c r="A145" s="386"/>
      <c r="B145" s="353" t="s">
        <v>77</v>
      </c>
      <c r="C145" s="354"/>
      <c r="D145" s="354"/>
      <c r="E145" s="354"/>
      <c r="F145" s="354"/>
      <c r="G145" s="354"/>
      <c r="H145" s="354"/>
      <c r="I145" s="355"/>
    </row>
    <row r="146" spans="1:9" s="2" customFormat="1" ht="9.75" customHeight="1" thickBot="1">
      <c r="A146" s="386"/>
      <c r="B146" s="44" t="s">
        <v>0</v>
      </c>
      <c r="C146" s="45" t="s">
        <v>18</v>
      </c>
      <c r="D146" s="46" t="s">
        <v>19</v>
      </c>
      <c r="E146" s="46" t="s">
        <v>20</v>
      </c>
      <c r="F146" s="46" t="s">
        <v>78</v>
      </c>
      <c r="G146" s="46" t="s">
        <v>22</v>
      </c>
      <c r="H146" s="376" t="s">
        <v>21</v>
      </c>
      <c r="I146" s="377"/>
    </row>
    <row r="147" spans="1:9" s="28" customFormat="1" ht="9.75" customHeight="1">
      <c r="A147" s="386"/>
      <c r="B147" s="53" t="s">
        <v>79</v>
      </c>
      <c r="C147" s="35">
        <v>6.5</v>
      </c>
      <c r="D147" s="35" t="s">
        <v>80</v>
      </c>
      <c r="E147" s="253">
        <v>0.3</v>
      </c>
      <c r="F147" s="254">
        <f>(G147+2000)/(1000/E147)</f>
        <v>30.27</v>
      </c>
      <c r="G147" s="38">
        <v>98900</v>
      </c>
      <c r="H147" s="382" t="s">
        <v>65</v>
      </c>
      <c r="I147" s="383"/>
    </row>
    <row r="148" spans="1:9" s="28" customFormat="1" ht="9.75" customHeight="1" thickBot="1">
      <c r="A148" s="386"/>
      <c r="B148" s="69" t="s">
        <v>79</v>
      </c>
      <c r="C148" s="124">
        <v>8</v>
      </c>
      <c r="D148" s="70" t="s">
        <v>80</v>
      </c>
      <c r="E148" s="255">
        <v>0.415</v>
      </c>
      <c r="F148" s="256">
        <f>(G148+2000)/(1000/E148)</f>
        <v>41.87349999999999</v>
      </c>
      <c r="G148" s="38">
        <v>98900</v>
      </c>
      <c r="H148" s="378" t="s">
        <v>65</v>
      </c>
      <c r="I148" s="379"/>
    </row>
    <row r="149" spans="1:9" s="2" customFormat="1" ht="12.75" customHeight="1" thickBot="1">
      <c r="A149" s="386"/>
      <c r="B149" s="359" t="s">
        <v>82</v>
      </c>
      <c r="C149" s="360"/>
      <c r="D149" s="360"/>
      <c r="E149" s="360"/>
      <c r="F149" s="360"/>
      <c r="G149" s="360"/>
      <c r="H149" s="360"/>
      <c r="I149" s="361"/>
    </row>
    <row r="150" spans="1:9" s="2" customFormat="1" ht="9.75" customHeight="1" thickBot="1">
      <c r="A150" s="386"/>
      <c r="B150" s="44" t="s">
        <v>0</v>
      </c>
      <c r="C150" s="45" t="s">
        <v>18</v>
      </c>
      <c r="D150" s="46" t="s">
        <v>19</v>
      </c>
      <c r="E150" s="335" t="s">
        <v>83</v>
      </c>
      <c r="F150" s="364"/>
      <c r="G150" s="46" t="s">
        <v>22</v>
      </c>
      <c r="H150" s="335" t="s">
        <v>21</v>
      </c>
      <c r="I150" s="336"/>
    </row>
    <row r="151" spans="1:9" s="28" customFormat="1" ht="9.75" customHeight="1">
      <c r="A151" s="386"/>
      <c r="B151" s="53" t="s">
        <v>84</v>
      </c>
      <c r="C151" s="35">
        <v>4</v>
      </c>
      <c r="D151" s="35" t="s">
        <v>64</v>
      </c>
      <c r="E151" s="345">
        <v>1100</v>
      </c>
      <c r="F151" s="384"/>
      <c r="G151" s="202">
        <v>111900</v>
      </c>
      <c r="H151" s="382" t="s">
        <v>85</v>
      </c>
      <c r="I151" s="383"/>
    </row>
    <row r="152" spans="1:9" s="28" customFormat="1" ht="9.75" customHeight="1" thickBot="1">
      <c r="A152" s="386"/>
      <c r="B152" s="69" t="s">
        <v>84</v>
      </c>
      <c r="C152" s="71">
        <v>5</v>
      </c>
      <c r="D152" s="70" t="s">
        <v>64</v>
      </c>
      <c r="E152" s="380">
        <v>1100</v>
      </c>
      <c r="F152" s="381"/>
      <c r="G152" s="70">
        <v>111900</v>
      </c>
      <c r="H152" s="378" t="s">
        <v>85</v>
      </c>
      <c r="I152" s="379"/>
    </row>
    <row r="153" spans="1:9" s="2" customFormat="1" ht="12.75" customHeight="1" thickBot="1">
      <c r="A153" s="386"/>
      <c r="B153" s="359" t="s">
        <v>86</v>
      </c>
      <c r="C153" s="360"/>
      <c r="D153" s="360"/>
      <c r="E153" s="360"/>
      <c r="F153" s="360"/>
      <c r="G153" s="360"/>
      <c r="H153" s="360"/>
      <c r="I153" s="361"/>
    </row>
    <row r="154" spans="1:9" s="2" customFormat="1" ht="9.75" customHeight="1" thickBot="1">
      <c r="A154" s="386"/>
      <c r="B154" s="44" t="s">
        <v>0</v>
      </c>
      <c r="C154" s="45" t="s">
        <v>18</v>
      </c>
      <c r="D154" s="46" t="s">
        <v>19</v>
      </c>
      <c r="E154" s="46" t="s">
        <v>20</v>
      </c>
      <c r="F154" s="46" t="s">
        <v>23</v>
      </c>
      <c r="G154" s="46" t="s">
        <v>22</v>
      </c>
      <c r="H154" s="335" t="s">
        <v>21</v>
      </c>
      <c r="I154" s="336"/>
    </row>
    <row r="155" spans="1:9" s="28" customFormat="1" ht="9.75" customHeight="1">
      <c r="A155" s="386"/>
      <c r="B155" s="53" t="s">
        <v>87</v>
      </c>
      <c r="C155" s="79">
        <v>10</v>
      </c>
      <c r="D155" s="75">
        <v>11.75</v>
      </c>
      <c r="E155" s="75">
        <v>0.68</v>
      </c>
      <c r="F155" s="254">
        <f aca="true" t="shared" si="10" ref="F155:F162">(G155+2000)/(1000/E155)</f>
        <v>73.372</v>
      </c>
      <c r="G155" s="38">
        <v>105900</v>
      </c>
      <c r="H155" s="382" t="s">
        <v>65</v>
      </c>
      <c r="I155" s="383"/>
    </row>
    <row r="156" spans="1:9" s="28" customFormat="1" ht="9.75" customHeight="1">
      <c r="A156" s="386"/>
      <c r="B156" s="37" t="s">
        <v>88</v>
      </c>
      <c r="C156" s="133">
        <v>12</v>
      </c>
      <c r="D156" s="38">
        <v>11.75</v>
      </c>
      <c r="E156" s="38">
        <v>0.93</v>
      </c>
      <c r="F156" s="36">
        <f t="shared" si="10"/>
        <v>95.697</v>
      </c>
      <c r="G156" s="38">
        <v>100900</v>
      </c>
      <c r="H156" s="333" t="s">
        <v>9</v>
      </c>
      <c r="I156" s="334"/>
    </row>
    <row r="157" spans="1:9" s="28" customFormat="1" ht="9.75" customHeight="1">
      <c r="A157" s="386"/>
      <c r="B157" s="37" t="s">
        <v>89</v>
      </c>
      <c r="C157" s="133">
        <v>14</v>
      </c>
      <c r="D157" s="38">
        <v>11.75</v>
      </c>
      <c r="E157" s="66">
        <v>1.3</v>
      </c>
      <c r="F157" s="155">
        <f t="shared" si="10"/>
        <v>131.17000000000002</v>
      </c>
      <c r="G157" s="38">
        <v>98900</v>
      </c>
      <c r="H157" s="333" t="s">
        <v>65</v>
      </c>
      <c r="I157" s="334"/>
    </row>
    <row r="158" spans="1:9" s="28" customFormat="1" ht="9.75" customHeight="1">
      <c r="A158" s="386"/>
      <c r="B158" s="37" t="s">
        <v>90</v>
      </c>
      <c r="C158" s="133">
        <v>16</v>
      </c>
      <c r="D158" s="38">
        <v>11.75</v>
      </c>
      <c r="E158" s="38">
        <v>1.69</v>
      </c>
      <c r="F158" s="36">
        <f t="shared" si="10"/>
        <v>170.52100000000002</v>
      </c>
      <c r="G158" s="38">
        <v>98900</v>
      </c>
      <c r="H158" s="333" t="s">
        <v>9</v>
      </c>
      <c r="I158" s="334"/>
    </row>
    <row r="159" spans="1:9" s="28" customFormat="1" ht="9.75" customHeight="1">
      <c r="A159" s="386"/>
      <c r="B159" s="37" t="s">
        <v>91</v>
      </c>
      <c r="C159" s="133">
        <v>18</v>
      </c>
      <c r="D159" s="38">
        <v>11.75</v>
      </c>
      <c r="E159" s="38">
        <v>2.12</v>
      </c>
      <c r="F159" s="36">
        <f t="shared" si="10"/>
        <v>213.90800000000002</v>
      </c>
      <c r="G159" s="38">
        <v>98900</v>
      </c>
      <c r="H159" s="333" t="s">
        <v>9</v>
      </c>
      <c r="I159" s="334"/>
    </row>
    <row r="160" spans="1:9" s="28" customFormat="1" ht="9.75" customHeight="1">
      <c r="A160" s="386"/>
      <c r="B160" s="37" t="s">
        <v>92</v>
      </c>
      <c r="C160" s="133">
        <v>20</v>
      </c>
      <c r="D160" s="38">
        <v>11.75</v>
      </c>
      <c r="E160" s="38">
        <v>2.57</v>
      </c>
      <c r="F160" s="36">
        <f t="shared" si="10"/>
        <v>259.313</v>
      </c>
      <c r="G160" s="38">
        <v>98900</v>
      </c>
      <c r="H160" s="333" t="s">
        <v>9</v>
      </c>
      <c r="I160" s="334"/>
    </row>
    <row r="161" spans="1:9" s="28" customFormat="1" ht="9.75" customHeight="1">
      <c r="A161" s="386"/>
      <c r="B161" s="37" t="s">
        <v>93</v>
      </c>
      <c r="C161" s="133">
        <v>22</v>
      </c>
      <c r="D161" s="38">
        <v>11.75</v>
      </c>
      <c r="E161" s="38">
        <v>3.01</v>
      </c>
      <c r="F161" s="36">
        <f t="shared" si="10"/>
        <v>303.709</v>
      </c>
      <c r="G161" s="38">
        <v>98900</v>
      </c>
      <c r="H161" s="333" t="s">
        <v>9</v>
      </c>
      <c r="I161" s="334"/>
    </row>
    <row r="162" spans="1:9" s="28" customFormat="1" ht="9.75" customHeight="1" thickBot="1">
      <c r="A162" s="386"/>
      <c r="B162" s="72" t="s">
        <v>173</v>
      </c>
      <c r="C162" s="134">
        <v>25</v>
      </c>
      <c r="D162" s="63">
        <v>11.75</v>
      </c>
      <c r="E162" s="63">
        <v>3.91</v>
      </c>
      <c r="F162" s="73">
        <f t="shared" si="10"/>
        <v>394.519</v>
      </c>
      <c r="G162" s="38">
        <v>98900</v>
      </c>
      <c r="H162" s="362" t="s">
        <v>9</v>
      </c>
      <c r="I162" s="363"/>
    </row>
    <row r="163" spans="1:9" s="2" customFormat="1" ht="12.75" customHeight="1" thickBot="1">
      <c r="A163" s="386"/>
      <c r="B163" s="359" t="s">
        <v>48</v>
      </c>
      <c r="C163" s="360"/>
      <c r="D163" s="360"/>
      <c r="E163" s="360"/>
      <c r="F163" s="360"/>
      <c r="G163" s="360"/>
      <c r="H163" s="360"/>
      <c r="I163" s="361"/>
    </row>
    <row r="164" spans="1:9" s="28" customFormat="1" ht="9.75" customHeight="1">
      <c r="A164" s="386"/>
      <c r="B164" s="37" t="s">
        <v>49</v>
      </c>
      <c r="C164" s="133">
        <v>10</v>
      </c>
      <c r="D164" s="66">
        <v>6.05</v>
      </c>
      <c r="E164" s="38">
        <v>0.85</v>
      </c>
      <c r="F164" s="36">
        <f>(G164+2000)/(1000/E164)</f>
        <v>129.115</v>
      </c>
      <c r="G164" s="75">
        <v>149900</v>
      </c>
      <c r="H164" s="333" t="s">
        <v>9</v>
      </c>
      <c r="I164" s="334"/>
    </row>
    <row r="165" spans="1:9" s="28" customFormat="1" ht="9.75" customHeight="1">
      <c r="A165" s="386"/>
      <c r="B165" s="37" t="s">
        <v>50</v>
      </c>
      <c r="C165" s="133">
        <v>12</v>
      </c>
      <c r="D165" s="66">
        <v>6.05</v>
      </c>
      <c r="E165" s="38">
        <v>1.15</v>
      </c>
      <c r="F165" s="36">
        <f>(G165+2000)/(1000/E165)</f>
        <v>174.685</v>
      </c>
      <c r="G165" s="75">
        <v>149900</v>
      </c>
      <c r="H165" s="333" t="s">
        <v>9</v>
      </c>
      <c r="I165" s="334"/>
    </row>
    <row r="166" spans="1:9" s="28" customFormat="1" ht="9.75" customHeight="1">
      <c r="A166" s="386"/>
      <c r="B166" s="37" t="s">
        <v>51</v>
      </c>
      <c r="C166" s="133">
        <v>14</v>
      </c>
      <c r="D166" s="66">
        <v>6.05</v>
      </c>
      <c r="E166" s="38">
        <v>1.56</v>
      </c>
      <c r="F166" s="36">
        <f>(G166+2000)/(1000/E166)</f>
        <v>236.964</v>
      </c>
      <c r="G166" s="75">
        <v>149900</v>
      </c>
      <c r="H166" s="333" t="s">
        <v>9</v>
      </c>
      <c r="I166" s="334"/>
    </row>
    <row r="167" spans="1:9" s="28" customFormat="1" ht="9.75" customHeight="1">
      <c r="A167" s="386"/>
      <c r="B167" s="37" t="s">
        <v>52</v>
      </c>
      <c r="C167" s="133">
        <v>16</v>
      </c>
      <c r="D167" s="66">
        <v>6.05</v>
      </c>
      <c r="E167" s="38">
        <v>2.05</v>
      </c>
      <c r="F167" s="36">
        <f>(G167+2000)/(1000/E167)</f>
        <v>311.395</v>
      </c>
      <c r="G167" s="75">
        <v>149900</v>
      </c>
      <c r="H167" s="333" t="s">
        <v>9</v>
      </c>
      <c r="I167" s="334"/>
    </row>
    <row r="168" spans="1:9" s="28" customFormat="1" ht="9.75" customHeight="1" thickBot="1">
      <c r="A168" s="386"/>
      <c r="B168" s="72" t="s">
        <v>177</v>
      </c>
      <c r="C168" s="134">
        <v>20</v>
      </c>
      <c r="D168" s="187" t="s">
        <v>156</v>
      </c>
      <c r="E168" s="63">
        <v>3.2</v>
      </c>
      <c r="F168" s="73">
        <f>(G168+2000)/(1000/E168)</f>
        <v>486.08</v>
      </c>
      <c r="G168" s="75">
        <v>149900</v>
      </c>
      <c r="H168" s="362" t="s">
        <v>9</v>
      </c>
      <c r="I168" s="363"/>
    </row>
    <row r="169" spans="1:9" s="2" customFormat="1" ht="12.75" customHeight="1" thickBot="1">
      <c r="A169" s="386"/>
      <c r="B169" s="353" t="s">
        <v>223</v>
      </c>
      <c r="C169" s="354"/>
      <c r="D169" s="354"/>
      <c r="E169" s="354"/>
      <c r="F169" s="354"/>
      <c r="G169" s="354"/>
      <c r="H169" s="354"/>
      <c r="I169" s="355"/>
    </row>
    <row r="170" spans="1:9" s="2" customFormat="1" ht="9.75" customHeight="1" thickBot="1">
      <c r="A170" s="386"/>
      <c r="B170" s="44" t="s">
        <v>0</v>
      </c>
      <c r="C170" s="45" t="s">
        <v>18</v>
      </c>
      <c r="D170" s="46" t="s">
        <v>19</v>
      </c>
      <c r="E170" s="46" t="s">
        <v>20</v>
      </c>
      <c r="F170" s="46" t="s">
        <v>23</v>
      </c>
      <c r="G170" s="46" t="s">
        <v>22</v>
      </c>
      <c r="H170" s="335" t="s">
        <v>21</v>
      </c>
      <c r="I170" s="336"/>
    </row>
    <row r="171" spans="1:9" s="28" customFormat="1" ht="9.75" customHeight="1">
      <c r="A171" s="386"/>
      <c r="B171" s="50" t="s">
        <v>53</v>
      </c>
      <c r="C171" s="74">
        <v>3</v>
      </c>
      <c r="D171" s="188">
        <v>6</v>
      </c>
      <c r="E171" s="74">
        <v>0.77</v>
      </c>
      <c r="F171" s="52">
        <f>(G171+2000)/(1000/E171)</f>
        <v>116.96300000000001</v>
      </c>
      <c r="G171" s="74">
        <v>149900</v>
      </c>
      <c r="H171" s="337" t="s">
        <v>9</v>
      </c>
      <c r="I171" s="338"/>
    </row>
    <row r="172" spans="1:9" s="28" customFormat="1" ht="9.75" customHeight="1">
      <c r="A172" s="386"/>
      <c r="B172" s="53" t="s">
        <v>161</v>
      </c>
      <c r="C172" s="75">
        <v>4</v>
      </c>
      <c r="D172" s="79">
        <v>6</v>
      </c>
      <c r="E172" s="75">
        <v>1.05</v>
      </c>
      <c r="F172" s="54">
        <f>(G172+2000)/(1000/E172)</f>
        <v>159.495</v>
      </c>
      <c r="G172" s="75">
        <v>149900</v>
      </c>
      <c r="H172" s="339" t="s">
        <v>9</v>
      </c>
      <c r="I172" s="340"/>
    </row>
    <row r="173" spans="1:9" s="28" customFormat="1" ht="9.75" customHeight="1">
      <c r="A173" s="386"/>
      <c r="B173" s="37" t="s">
        <v>277</v>
      </c>
      <c r="C173" s="77">
        <v>3</v>
      </c>
      <c r="D173" s="77">
        <v>6</v>
      </c>
      <c r="E173" s="81">
        <v>0.99</v>
      </c>
      <c r="F173" s="54">
        <f>(G173+2000)/(1000/E173)</f>
        <v>150.381</v>
      </c>
      <c r="G173" s="77">
        <v>149900</v>
      </c>
      <c r="H173" s="341" t="s">
        <v>9</v>
      </c>
      <c r="I173" s="342"/>
    </row>
    <row r="174" spans="1:9" s="28" customFormat="1" ht="9.75" customHeight="1" thickBot="1">
      <c r="A174" s="386"/>
      <c r="B174" s="72" t="s">
        <v>54</v>
      </c>
      <c r="C174" s="80">
        <v>4</v>
      </c>
      <c r="D174" s="189">
        <v>6</v>
      </c>
      <c r="E174" s="80">
        <v>1.45</v>
      </c>
      <c r="F174" s="73">
        <f>(G174+2000)/(1000/E174)</f>
        <v>220.255</v>
      </c>
      <c r="G174" s="80">
        <v>149900</v>
      </c>
      <c r="H174" s="331" t="s">
        <v>9</v>
      </c>
      <c r="I174" s="332"/>
    </row>
    <row r="175" spans="1:9" s="2" customFormat="1" ht="12.75" customHeight="1" thickBot="1">
      <c r="A175" s="386"/>
      <c r="B175" s="359" t="s">
        <v>94</v>
      </c>
      <c r="C175" s="360"/>
      <c r="D175" s="360"/>
      <c r="E175" s="360"/>
      <c r="F175" s="360"/>
      <c r="G175" s="360"/>
      <c r="H175" s="360"/>
      <c r="I175" s="361"/>
    </row>
    <row r="176" spans="1:9" s="2" customFormat="1" ht="9.75" customHeight="1" thickBot="1">
      <c r="A176" s="386"/>
      <c r="B176" s="44" t="s">
        <v>0</v>
      </c>
      <c r="C176" s="45" t="s">
        <v>18</v>
      </c>
      <c r="D176" s="46" t="s">
        <v>19</v>
      </c>
      <c r="E176" s="46" t="s">
        <v>20</v>
      </c>
      <c r="F176" s="46" t="s">
        <v>23</v>
      </c>
      <c r="G176" s="46" t="s">
        <v>22</v>
      </c>
      <c r="H176" s="335" t="s">
        <v>21</v>
      </c>
      <c r="I176" s="336"/>
    </row>
    <row r="177" spans="1:9" s="28" customFormat="1" ht="9.75" customHeight="1">
      <c r="A177" s="386"/>
      <c r="B177" s="50" t="s">
        <v>95</v>
      </c>
      <c r="C177" s="74">
        <v>4</v>
      </c>
      <c r="D177" s="126">
        <v>6.05</v>
      </c>
      <c r="E177" s="74">
        <v>1.55</v>
      </c>
      <c r="F177" s="52">
        <f aca="true" t="shared" si="11" ref="F177:F183">(G177+2000)/(1000/E177)</f>
        <v>235.44500000000002</v>
      </c>
      <c r="G177" s="78">
        <v>149900</v>
      </c>
      <c r="H177" s="337" t="s">
        <v>65</v>
      </c>
      <c r="I177" s="338"/>
    </row>
    <row r="178" spans="1:9" s="28" customFormat="1" ht="9.75" customHeight="1">
      <c r="A178" s="386"/>
      <c r="B178" s="37" t="s">
        <v>96</v>
      </c>
      <c r="C178" s="75">
        <v>5</v>
      </c>
      <c r="D178" s="79">
        <v>11.75</v>
      </c>
      <c r="E178" s="156">
        <v>1.99</v>
      </c>
      <c r="F178" s="36">
        <f t="shared" si="11"/>
        <v>266.461</v>
      </c>
      <c r="G178" s="77">
        <v>131900</v>
      </c>
      <c r="H178" s="341" t="s">
        <v>81</v>
      </c>
      <c r="I178" s="342"/>
    </row>
    <row r="179" spans="1:9" s="28" customFormat="1" ht="9.75" customHeight="1">
      <c r="A179" s="386"/>
      <c r="B179" s="37" t="s">
        <v>97</v>
      </c>
      <c r="C179" s="75">
        <v>4</v>
      </c>
      <c r="D179" s="79">
        <v>11.75</v>
      </c>
      <c r="E179" s="156">
        <v>2.2</v>
      </c>
      <c r="F179" s="36">
        <f t="shared" si="11"/>
        <v>294.58000000000004</v>
      </c>
      <c r="G179" s="77">
        <v>131900</v>
      </c>
      <c r="H179" s="341" t="s">
        <v>81</v>
      </c>
      <c r="I179" s="342"/>
    </row>
    <row r="180" spans="1:9" s="28" customFormat="1" ht="9.75" customHeight="1">
      <c r="A180" s="386"/>
      <c r="B180" s="37" t="s">
        <v>98</v>
      </c>
      <c r="C180" s="75">
        <v>5</v>
      </c>
      <c r="D180" s="79">
        <v>11.75</v>
      </c>
      <c r="E180" s="156">
        <v>2.56</v>
      </c>
      <c r="F180" s="36">
        <f t="shared" si="11"/>
        <v>314.624</v>
      </c>
      <c r="G180" s="77">
        <v>120900</v>
      </c>
      <c r="H180" s="341" t="s">
        <v>85</v>
      </c>
      <c r="I180" s="342"/>
    </row>
    <row r="181" spans="1:9" s="28" customFormat="1" ht="9.75" customHeight="1">
      <c r="A181" s="386"/>
      <c r="B181" s="37" t="s">
        <v>99</v>
      </c>
      <c r="C181" s="75">
        <v>5</v>
      </c>
      <c r="D181" s="79">
        <v>11.75</v>
      </c>
      <c r="E181" s="156">
        <v>3.37</v>
      </c>
      <c r="F181" s="36">
        <f t="shared" si="11"/>
        <v>414.173</v>
      </c>
      <c r="G181" s="77">
        <v>120900</v>
      </c>
      <c r="H181" s="341" t="s">
        <v>100</v>
      </c>
      <c r="I181" s="342"/>
    </row>
    <row r="182" spans="1:9" s="28" customFormat="1" ht="9.75" customHeight="1">
      <c r="A182" s="386"/>
      <c r="B182" s="37" t="s">
        <v>101</v>
      </c>
      <c r="C182" s="77">
        <v>5</v>
      </c>
      <c r="D182" s="157">
        <v>11.75</v>
      </c>
      <c r="E182" s="81">
        <v>3.9</v>
      </c>
      <c r="F182" s="36">
        <f t="shared" si="11"/>
        <v>479.31</v>
      </c>
      <c r="G182" s="77">
        <v>120900</v>
      </c>
      <c r="H182" s="341" t="s">
        <v>102</v>
      </c>
      <c r="I182" s="342"/>
    </row>
    <row r="183" spans="1:9" s="28" customFormat="1" ht="9.75" customHeight="1">
      <c r="A183" s="386"/>
      <c r="B183" s="53" t="s">
        <v>103</v>
      </c>
      <c r="C183" s="77">
        <v>6</v>
      </c>
      <c r="D183" s="157">
        <v>11.75</v>
      </c>
      <c r="E183" s="38">
        <v>5.53</v>
      </c>
      <c r="F183" s="36">
        <f t="shared" si="11"/>
        <v>679.6370000000001</v>
      </c>
      <c r="G183" s="77">
        <v>120900</v>
      </c>
      <c r="H183" s="341" t="s">
        <v>85</v>
      </c>
      <c r="I183" s="342"/>
    </row>
    <row r="184" spans="1:13" s="28" customFormat="1" ht="9.75" customHeight="1">
      <c r="A184" s="386"/>
      <c r="B184" s="64" t="s">
        <v>104</v>
      </c>
      <c r="C184" s="158">
        <v>6</v>
      </c>
      <c r="D184" s="159">
        <v>11.75</v>
      </c>
      <c r="E184" s="160">
        <v>6.9</v>
      </c>
      <c r="F184" s="36">
        <f>(G184+2000)/(1000/E184)</f>
        <v>848.01</v>
      </c>
      <c r="G184" s="77">
        <v>120900</v>
      </c>
      <c r="H184" s="341" t="s">
        <v>85</v>
      </c>
      <c r="I184" s="342"/>
      <c r="J184" s="120"/>
      <c r="K184" s="121"/>
      <c r="L184" s="119"/>
      <c r="M184" s="137"/>
    </row>
    <row r="185" spans="1:13" s="28" customFormat="1" ht="9.75" customHeight="1">
      <c r="A185" s="386"/>
      <c r="B185" s="40" t="s">
        <v>105</v>
      </c>
      <c r="C185" s="161" t="s">
        <v>106</v>
      </c>
      <c r="D185" s="42">
        <v>11.75</v>
      </c>
      <c r="E185" s="42" t="s">
        <v>107</v>
      </c>
      <c r="F185" s="36" t="s">
        <v>293</v>
      </c>
      <c r="G185" s="77">
        <v>120900</v>
      </c>
      <c r="H185" s="347" t="s">
        <v>85</v>
      </c>
      <c r="I185" s="348"/>
      <c r="J185" s="137"/>
      <c r="K185" s="137"/>
      <c r="L185" s="137"/>
      <c r="M185" s="137"/>
    </row>
    <row r="186" spans="1:9" s="28" customFormat="1" ht="9.75" customHeight="1">
      <c r="A186" s="386"/>
      <c r="B186" s="40" t="s">
        <v>108</v>
      </c>
      <c r="C186" s="161" t="s">
        <v>109</v>
      </c>
      <c r="D186" s="162">
        <v>11.75</v>
      </c>
      <c r="E186" s="42" t="s">
        <v>110</v>
      </c>
      <c r="F186" s="36" t="s">
        <v>294</v>
      </c>
      <c r="G186" s="77">
        <v>120900</v>
      </c>
      <c r="H186" s="347" t="s">
        <v>85</v>
      </c>
      <c r="I186" s="348"/>
    </row>
    <row r="187" spans="1:9" s="28" customFormat="1" ht="9.75" customHeight="1">
      <c r="A187" s="386"/>
      <c r="B187" s="37" t="s">
        <v>111</v>
      </c>
      <c r="C187" s="163" t="s">
        <v>112</v>
      </c>
      <c r="D187" s="77">
        <v>11.75</v>
      </c>
      <c r="E187" s="163" t="s">
        <v>113</v>
      </c>
      <c r="F187" s="99" t="s">
        <v>295</v>
      </c>
      <c r="G187" s="77">
        <v>120900</v>
      </c>
      <c r="H187" s="341" t="s">
        <v>85</v>
      </c>
      <c r="I187" s="342"/>
    </row>
    <row r="188" spans="1:9" s="28" customFormat="1" ht="9.75" customHeight="1">
      <c r="A188" s="386"/>
      <c r="B188" s="37" t="s">
        <v>114</v>
      </c>
      <c r="C188" s="163">
        <v>10</v>
      </c>
      <c r="D188" s="77">
        <v>12.05</v>
      </c>
      <c r="E188" s="257">
        <v>22.06</v>
      </c>
      <c r="F188" s="36">
        <f>(G188+2000)/(1000/E188)</f>
        <v>3284.734</v>
      </c>
      <c r="G188" s="77">
        <v>146900</v>
      </c>
      <c r="H188" s="341" t="s">
        <v>85</v>
      </c>
      <c r="I188" s="342"/>
    </row>
    <row r="189" spans="1:9" s="28" customFormat="1" ht="9.75" customHeight="1">
      <c r="A189" s="386"/>
      <c r="B189" s="53" t="s">
        <v>115</v>
      </c>
      <c r="C189" s="258" t="s">
        <v>174</v>
      </c>
      <c r="D189" s="75">
        <v>12.05</v>
      </c>
      <c r="E189" s="259" t="s">
        <v>175</v>
      </c>
      <c r="F189" s="54" t="s">
        <v>299</v>
      </c>
      <c r="G189" s="75">
        <v>158900</v>
      </c>
      <c r="H189" s="339" t="s">
        <v>85</v>
      </c>
      <c r="I189" s="340"/>
    </row>
    <row r="190" spans="1:9" s="28" customFormat="1" ht="9.75" customHeight="1" thickBot="1">
      <c r="A190" s="386"/>
      <c r="B190" s="72" t="s">
        <v>116</v>
      </c>
      <c r="C190" s="260">
        <v>12</v>
      </c>
      <c r="D190" s="261">
        <v>12</v>
      </c>
      <c r="E190" s="261">
        <v>37</v>
      </c>
      <c r="F190" s="73">
        <f>(G190+2000)/(1000/E190)</f>
        <v>5953.3</v>
      </c>
      <c r="G190" s="80">
        <v>158900</v>
      </c>
      <c r="H190" s="331" t="s">
        <v>85</v>
      </c>
      <c r="I190" s="332"/>
    </row>
    <row r="191" spans="1:9" s="2" customFormat="1" ht="11.25" customHeight="1" thickBot="1">
      <c r="A191" s="386"/>
      <c r="B191" s="353" t="s">
        <v>117</v>
      </c>
      <c r="C191" s="354"/>
      <c r="D191" s="354"/>
      <c r="E191" s="354"/>
      <c r="F191" s="354"/>
      <c r="G191" s="354"/>
      <c r="H191" s="354"/>
      <c r="I191" s="355"/>
    </row>
    <row r="192" spans="1:9" s="2" customFormat="1" ht="9.75" customHeight="1" thickBot="1">
      <c r="A192" s="386"/>
      <c r="B192" s="44" t="s">
        <v>0</v>
      </c>
      <c r="C192" s="46" t="s">
        <v>19</v>
      </c>
      <c r="D192" s="46" t="s">
        <v>20</v>
      </c>
      <c r="E192" s="46" t="s">
        <v>23</v>
      </c>
      <c r="F192" s="335" t="s">
        <v>118</v>
      </c>
      <c r="G192" s="364"/>
      <c r="H192" s="335" t="s">
        <v>21</v>
      </c>
      <c r="I192" s="336"/>
    </row>
    <row r="193" spans="1:9" s="2" customFormat="1" ht="9.75" customHeight="1">
      <c r="A193" s="386"/>
      <c r="B193" s="67" t="s">
        <v>278</v>
      </c>
      <c r="C193" s="68">
        <v>11.75</v>
      </c>
      <c r="D193" s="262">
        <v>6</v>
      </c>
      <c r="E193" s="54">
        <f aca="true" t="shared" si="12" ref="E193:E205">(F193+2000)/(1000/D193)</f>
        <v>797.4000000000001</v>
      </c>
      <c r="F193" s="371">
        <v>130900</v>
      </c>
      <c r="G193" s="372"/>
      <c r="H193" s="373" t="s">
        <v>85</v>
      </c>
      <c r="I193" s="374"/>
    </row>
    <row r="194" spans="1:9" s="27" customFormat="1" ht="9.75" customHeight="1">
      <c r="A194" s="386"/>
      <c r="B194" s="37" t="s">
        <v>119</v>
      </c>
      <c r="C194" s="77">
        <v>11.75</v>
      </c>
      <c r="D194" s="81">
        <v>7.5</v>
      </c>
      <c r="E194" s="36">
        <f t="shared" si="12"/>
        <v>921.7499999999999</v>
      </c>
      <c r="F194" s="367">
        <v>120900</v>
      </c>
      <c r="G194" s="367"/>
      <c r="H194" s="367" t="s">
        <v>85</v>
      </c>
      <c r="I194" s="368"/>
    </row>
    <row r="195" spans="1:9" s="27" customFormat="1" ht="9.75" customHeight="1">
      <c r="A195" s="386"/>
      <c r="B195" s="37" t="s">
        <v>120</v>
      </c>
      <c r="C195" s="77">
        <v>11.75</v>
      </c>
      <c r="D195" s="81">
        <v>8.99</v>
      </c>
      <c r="E195" s="36">
        <f t="shared" si="12"/>
        <v>1104.871</v>
      </c>
      <c r="F195" s="367">
        <v>120900</v>
      </c>
      <c r="G195" s="367"/>
      <c r="H195" s="367" t="s">
        <v>65</v>
      </c>
      <c r="I195" s="368"/>
    </row>
    <row r="196" spans="1:9" s="27" customFormat="1" ht="9.75" customHeight="1">
      <c r="A196" s="386"/>
      <c r="B196" s="37" t="s">
        <v>121</v>
      </c>
      <c r="C196" s="77">
        <v>11.75</v>
      </c>
      <c r="D196" s="81">
        <v>10.8</v>
      </c>
      <c r="E196" s="36">
        <f t="shared" si="12"/>
        <v>1327.3200000000002</v>
      </c>
      <c r="F196" s="367">
        <v>120900</v>
      </c>
      <c r="G196" s="367"/>
      <c r="H196" s="367" t="s">
        <v>85</v>
      </c>
      <c r="I196" s="368"/>
    </row>
    <row r="197" spans="1:9" s="27" customFormat="1" ht="9.75" customHeight="1">
      <c r="A197" s="386"/>
      <c r="B197" s="37" t="s">
        <v>122</v>
      </c>
      <c r="C197" s="77">
        <v>11.75</v>
      </c>
      <c r="D197" s="81">
        <v>12.9</v>
      </c>
      <c r="E197" s="36">
        <f t="shared" si="12"/>
        <v>1585.41</v>
      </c>
      <c r="F197" s="367">
        <v>120900</v>
      </c>
      <c r="G197" s="367"/>
      <c r="H197" s="367" t="s">
        <v>85</v>
      </c>
      <c r="I197" s="368"/>
    </row>
    <row r="198" spans="1:9" s="34" customFormat="1" ht="9.75" customHeight="1">
      <c r="A198" s="386"/>
      <c r="B198" s="37" t="s">
        <v>123</v>
      </c>
      <c r="C198" s="77">
        <v>11.75</v>
      </c>
      <c r="D198" s="81">
        <v>14.99</v>
      </c>
      <c r="E198" s="36">
        <f t="shared" si="12"/>
        <v>1842.271</v>
      </c>
      <c r="F198" s="367">
        <v>120900</v>
      </c>
      <c r="G198" s="367"/>
      <c r="H198" s="367" t="s">
        <v>65</v>
      </c>
      <c r="I198" s="368"/>
    </row>
    <row r="199" spans="1:9" s="27" customFormat="1" ht="9.75" customHeight="1">
      <c r="A199" s="386"/>
      <c r="B199" s="37" t="s">
        <v>124</v>
      </c>
      <c r="C199" s="77" t="s">
        <v>291</v>
      </c>
      <c r="D199" s="81">
        <v>17.5</v>
      </c>
      <c r="E199" s="36">
        <f t="shared" si="12"/>
        <v>2150.75</v>
      </c>
      <c r="F199" s="367">
        <v>120900</v>
      </c>
      <c r="G199" s="367"/>
      <c r="H199" s="367" t="s">
        <v>65</v>
      </c>
      <c r="I199" s="368"/>
    </row>
    <row r="200" spans="1:9" s="27" customFormat="1" ht="9.75" customHeight="1">
      <c r="A200" s="386"/>
      <c r="B200" s="37" t="s">
        <v>125</v>
      </c>
      <c r="C200" s="77">
        <v>12.05</v>
      </c>
      <c r="D200" s="81">
        <v>19.58</v>
      </c>
      <c r="E200" s="36">
        <f t="shared" si="12"/>
        <v>2641.3419999999996</v>
      </c>
      <c r="F200" s="367">
        <v>132900</v>
      </c>
      <c r="G200" s="367"/>
      <c r="H200" s="367" t="s">
        <v>65</v>
      </c>
      <c r="I200" s="368"/>
    </row>
    <row r="201" spans="1:9" s="27" customFormat="1" ht="9.75" customHeight="1">
      <c r="A201" s="386"/>
      <c r="B201" s="37" t="s">
        <v>126</v>
      </c>
      <c r="C201" s="81">
        <v>12.05</v>
      </c>
      <c r="D201" s="81">
        <v>22.4</v>
      </c>
      <c r="E201" s="36">
        <f t="shared" si="12"/>
        <v>3268.16</v>
      </c>
      <c r="F201" s="367">
        <v>143900</v>
      </c>
      <c r="G201" s="367"/>
      <c r="H201" s="367" t="s">
        <v>65</v>
      </c>
      <c r="I201" s="368"/>
    </row>
    <row r="202" spans="1:9" s="27" customFormat="1" ht="9.75" customHeight="1">
      <c r="A202" s="386"/>
      <c r="B202" s="37" t="s">
        <v>127</v>
      </c>
      <c r="C202" s="77">
        <v>12.05</v>
      </c>
      <c r="D202" s="81">
        <v>25.1</v>
      </c>
      <c r="E202" s="36">
        <f t="shared" si="12"/>
        <v>3662.09</v>
      </c>
      <c r="F202" s="367">
        <v>143900</v>
      </c>
      <c r="G202" s="367"/>
      <c r="H202" s="367" t="s">
        <v>65</v>
      </c>
      <c r="I202" s="368"/>
    </row>
    <row r="203" spans="1:9" s="27" customFormat="1" ht="9.75" customHeight="1">
      <c r="A203" s="386"/>
      <c r="B203" s="37" t="s">
        <v>128</v>
      </c>
      <c r="C203" s="77">
        <v>12.05</v>
      </c>
      <c r="D203" s="81">
        <v>30.4</v>
      </c>
      <c r="E203" s="36">
        <f t="shared" si="12"/>
        <v>4496.16</v>
      </c>
      <c r="F203" s="367">
        <v>145900</v>
      </c>
      <c r="G203" s="367"/>
      <c r="H203" s="367" t="s">
        <v>65</v>
      </c>
      <c r="I203" s="368"/>
    </row>
    <row r="204" spans="1:9" s="27" customFormat="1" ht="9.75" customHeight="1">
      <c r="A204" s="386"/>
      <c r="B204" s="37" t="s">
        <v>129</v>
      </c>
      <c r="C204" s="77">
        <v>12.05</v>
      </c>
      <c r="D204" s="81">
        <v>33</v>
      </c>
      <c r="E204" s="36">
        <f t="shared" si="12"/>
        <v>4880.7</v>
      </c>
      <c r="F204" s="367">
        <v>145900</v>
      </c>
      <c r="G204" s="367"/>
      <c r="H204" s="367" t="s">
        <v>65</v>
      </c>
      <c r="I204" s="375"/>
    </row>
    <row r="205" spans="1:9" s="27" customFormat="1" ht="9.75" customHeight="1" thickBot="1">
      <c r="A205" s="386"/>
      <c r="B205" s="69" t="s">
        <v>130</v>
      </c>
      <c r="C205" s="135">
        <v>11.5</v>
      </c>
      <c r="D205" s="136">
        <v>50</v>
      </c>
      <c r="E205" s="71">
        <f t="shared" si="12"/>
        <v>9145</v>
      </c>
      <c r="F205" s="365">
        <v>180900</v>
      </c>
      <c r="G205" s="365"/>
      <c r="H205" s="365" t="s">
        <v>65</v>
      </c>
      <c r="I205" s="366"/>
    </row>
    <row r="206" spans="1:9" s="27" customFormat="1" ht="14.25" customHeight="1">
      <c r="A206" s="386"/>
      <c r="B206" s="123" t="s">
        <v>282</v>
      </c>
      <c r="C206" s="119"/>
      <c r="D206" s="120"/>
      <c r="E206" s="121"/>
      <c r="F206" s="119"/>
      <c r="G206" s="119"/>
      <c r="H206" s="119"/>
      <c r="I206" s="122"/>
    </row>
    <row r="207" spans="1:9" ht="12.75">
      <c r="A207" s="386"/>
      <c r="B207" s="8" t="s">
        <v>26</v>
      </c>
      <c r="C207" s="23"/>
      <c r="D207" s="23"/>
      <c r="E207" s="23"/>
      <c r="F207" s="23"/>
      <c r="G207" s="9" t="s">
        <v>38</v>
      </c>
      <c r="H207" s="9"/>
      <c r="I207" s="9"/>
    </row>
    <row r="208" spans="1:9" ht="3" customHeight="1">
      <c r="A208" s="386"/>
      <c r="B208" s="370"/>
      <c r="C208" s="370"/>
      <c r="D208" s="370"/>
      <c r="E208" s="370"/>
      <c r="F208" s="370"/>
      <c r="G208" s="370"/>
      <c r="H208" s="370"/>
      <c r="I208" s="370"/>
    </row>
    <row r="209" spans="1:9" ht="12.75">
      <c r="A209" s="386"/>
      <c r="B209" s="3" t="s">
        <v>32</v>
      </c>
      <c r="C209" s="21"/>
      <c r="D209" s="21"/>
      <c r="E209" s="21"/>
      <c r="F209" s="21"/>
      <c r="G209" s="21"/>
      <c r="H209" s="369" t="s">
        <v>162</v>
      </c>
      <c r="I209" s="369"/>
    </row>
    <row r="210" spans="1:9" ht="12.75">
      <c r="A210" s="386"/>
      <c r="B210" s="3" t="s">
        <v>33</v>
      </c>
      <c r="C210" s="21"/>
      <c r="D210" s="21"/>
      <c r="E210" s="21"/>
      <c r="F210" s="21"/>
      <c r="G210" s="21"/>
      <c r="H210" s="19"/>
      <c r="I210" s="19"/>
    </row>
    <row r="211" spans="2:9" ht="12" customHeight="1">
      <c r="B211" s="3" t="s">
        <v>31</v>
      </c>
      <c r="C211" s="21"/>
      <c r="D211" s="21"/>
      <c r="E211" s="21"/>
      <c r="F211" s="21"/>
      <c r="G211" s="21"/>
      <c r="H211" s="21"/>
      <c r="I211" s="24"/>
    </row>
    <row r="212" spans="2:9" ht="12" customHeight="1">
      <c r="B212" s="5" t="s">
        <v>252</v>
      </c>
      <c r="C212" s="21"/>
      <c r="D212" s="21"/>
      <c r="E212" s="21"/>
      <c r="F212" s="21"/>
      <c r="G212" s="21"/>
      <c r="H212" s="4"/>
      <c r="I212" s="24"/>
    </row>
    <row r="213" ht="10.5" customHeight="1">
      <c r="B213" s="3" t="s">
        <v>47</v>
      </c>
    </row>
  </sheetData>
  <sheetProtection password="CC71" sheet="1"/>
  <mergeCells count="234">
    <mergeCell ref="H30:I30"/>
    <mergeCell ref="H31:I31"/>
    <mergeCell ref="H27:I27"/>
    <mergeCell ref="H22:I22"/>
    <mergeCell ref="B23:I23"/>
    <mergeCell ref="H25:I25"/>
    <mergeCell ref="H28:I28"/>
    <mergeCell ref="H26:I26"/>
    <mergeCell ref="H9:I9"/>
    <mergeCell ref="H20:I20"/>
    <mergeCell ref="H21:I21"/>
    <mergeCell ref="H16:I16"/>
    <mergeCell ref="H18:I18"/>
    <mergeCell ref="H17:I17"/>
    <mergeCell ref="H19:I19"/>
    <mergeCell ref="H34:I34"/>
    <mergeCell ref="H39:I39"/>
    <mergeCell ref="H35:I35"/>
    <mergeCell ref="H90:I90"/>
    <mergeCell ref="H53:I53"/>
    <mergeCell ref="H70:I70"/>
    <mergeCell ref="H68:I68"/>
    <mergeCell ref="H69:I69"/>
    <mergeCell ref="H40:I40"/>
    <mergeCell ref="H61:I61"/>
    <mergeCell ref="B5:I5"/>
    <mergeCell ref="H11:I11"/>
    <mergeCell ref="H12:I12"/>
    <mergeCell ref="B15:I15"/>
    <mergeCell ref="H6:I6"/>
    <mergeCell ref="H14:I14"/>
    <mergeCell ref="H13:I13"/>
    <mergeCell ref="H7:I7"/>
    <mergeCell ref="H10:I10"/>
    <mergeCell ref="H8:I8"/>
    <mergeCell ref="H63:I63"/>
    <mergeCell ref="H42:I42"/>
    <mergeCell ref="H45:I45"/>
    <mergeCell ref="H46:I46"/>
    <mergeCell ref="H62:I62"/>
    <mergeCell ref="H48:I48"/>
    <mergeCell ref="H43:I43"/>
    <mergeCell ref="H32:I32"/>
    <mergeCell ref="H24:I24"/>
    <mergeCell ref="H29:I29"/>
    <mergeCell ref="C126:D126"/>
    <mergeCell ref="H125:I125"/>
    <mergeCell ref="H103:I103"/>
    <mergeCell ref="H91:I91"/>
    <mergeCell ref="H98:I98"/>
    <mergeCell ref="H99:I99"/>
    <mergeCell ref="H93:I93"/>
    <mergeCell ref="H115:I115"/>
    <mergeCell ref="H41:I41"/>
    <mergeCell ref="H50:I50"/>
    <mergeCell ref="H56:I56"/>
    <mergeCell ref="H52:I52"/>
    <mergeCell ref="H54:I54"/>
    <mergeCell ref="H55:I55"/>
    <mergeCell ref="H51:I51"/>
    <mergeCell ref="H72:I72"/>
    <mergeCell ref="H67:I67"/>
    <mergeCell ref="H81:I81"/>
    <mergeCell ref="H94:I94"/>
    <mergeCell ref="H102:I102"/>
    <mergeCell ref="H119:I119"/>
    <mergeCell ref="H120:I120"/>
    <mergeCell ref="H66:I66"/>
    <mergeCell ref="H71:I71"/>
    <mergeCell ref="H108:I108"/>
    <mergeCell ref="H110:I110"/>
    <mergeCell ref="H117:I117"/>
    <mergeCell ref="H78:I78"/>
    <mergeCell ref="H76:I76"/>
    <mergeCell ref="H64:I64"/>
    <mergeCell ref="H65:I65"/>
    <mergeCell ref="H74:I74"/>
    <mergeCell ref="H73:I73"/>
    <mergeCell ref="H75:I75"/>
    <mergeCell ref="A2:A121"/>
    <mergeCell ref="H36:I36"/>
    <mergeCell ref="B38:I38"/>
    <mergeCell ref="H57:I57"/>
    <mergeCell ref="B60:I60"/>
    <mergeCell ref="B2:G2"/>
    <mergeCell ref="H37:I37"/>
    <mergeCell ref="H44:I44"/>
    <mergeCell ref="H49:I49"/>
    <mergeCell ref="H47:I47"/>
    <mergeCell ref="H138:I138"/>
    <mergeCell ref="H129:I129"/>
    <mergeCell ref="H132:I132"/>
    <mergeCell ref="H107:I107"/>
    <mergeCell ref="H109:I109"/>
    <mergeCell ref="H122:I122"/>
    <mergeCell ref="H124:I124"/>
    <mergeCell ref="H126:I126"/>
    <mergeCell ref="B118:I118"/>
    <mergeCell ref="C121:D121"/>
    <mergeCell ref="H33:I33"/>
    <mergeCell ref="H86:I86"/>
    <mergeCell ref="H87:I87"/>
    <mergeCell ref="H79:I79"/>
    <mergeCell ref="H82:I82"/>
    <mergeCell ref="H77:I77"/>
    <mergeCell ref="H80:I80"/>
    <mergeCell ref="H84:I84"/>
    <mergeCell ref="H58:I58"/>
    <mergeCell ref="H59:I59"/>
    <mergeCell ref="H123:I123"/>
    <mergeCell ref="C120:D120"/>
    <mergeCell ref="H88:I88"/>
    <mergeCell ref="H106:I106"/>
    <mergeCell ref="H111:I111"/>
    <mergeCell ref="H121:I121"/>
    <mergeCell ref="H105:I105"/>
    <mergeCell ref="B104:I104"/>
    <mergeCell ref="H92:I92"/>
    <mergeCell ref="H96:I96"/>
    <mergeCell ref="A122:A210"/>
    <mergeCell ref="C122:D122"/>
    <mergeCell ref="C123:D123"/>
    <mergeCell ref="C124:D124"/>
    <mergeCell ref="C125:D125"/>
    <mergeCell ref="C130:D130"/>
    <mergeCell ref="C128:D128"/>
    <mergeCell ref="B145:I145"/>
    <mergeCell ref="H147:I147"/>
    <mergeCell ref="B149:I149"/>
    <mergeCell ref="H146:I146"/>
    <mergeCell ref="H148:I148"/>
    <mergeCell ref="H156:I156"/>
    <mergeCell ref="E152:F152"/>
    <mergeCell ref="H152:I152"/>
    <mergeCell ref="B153:I153"/>
    <mergeCell ref="E150:F150"/>
    <mergeCell ref="H151:I151"/>
    <mergeCell ref="E151:F151"/>
    <mergeCell ref="H155:I155"/>
    <mergeCell ref="H160:I160"/>
    <mergeCell ref="H158:I158"/>
    <mergeCell ref="H154:I154"/>
    <mergeCell ref="H157:I157"/>
    <mergeCell ref="H162:I162"/>
    <mergeCell ref="H159:I159"/>
    <mergeCell ref="H150:I150"/>
    <mergeCell ref="H161:I161"/>
    <mergeCell ref="B163:I163"/>
    <mergeCell ref="H196:I196"/>
    <mergeCell ref="B191:I191"/>
    <mergeCell ref="H190:I190"/>
    <mergeCell ref="F196:G196"/>
    <mergeCell ref="H194:I194"/>
    <mergeCell ref="F195:G195"/>
    <mergeCell ref="H195:I195"/>
    <mergeCell ref="F193:G193"/>
    <mergeCell ref="H193:I193"/>
    <mergeCell ref="F194:G194"/>
    <mergeCell ref="H204:I204"/>
    <mergeCell ref="F203:G203"/>
    <mergeCell ref="F200:G200"/>
    <mergeCell ref="H200:I200"/>
    <mergeCell ref="H197:I197"/>
    <mergeCell ref="F198:G198"/>
    <mergeCell ref="F199:G199"/>
    <mergeCell ref="H199:I199"/>
    <mergeCell ref="F197:G197"/>
    <mergeCell ref="H198:I198"/>
    <mergeCell ref="H209:I209"/>
    <mergeCell ref="F201:G201"/>
    <mergeCell ref="H201:I201"/>
    <mergeCell ref="F202:G202"/>
    <mergeCell ref="H202:I202"/>
    <mergeCell ref="B208:I208"/>
    <mergeCell ref="H203:I203"/>
    <mergeCell ref="F205:G205"/>
    <mergeCell ref="H205:I205"/>
    <mergeCell ref="F204:G204"/>
    <mergeCell ref="H184:I184"/>
    <mergeCell ref="H178:I178"/>
    <mergeCell ref="H180:I180"/>
    <mergeCell ref="H182:I182"/>
    <mergeCell ref="H189:I189"/>
    <mergeCell ref="H187:I187"/>
    <mergeCell ref="H186:I186"/>
    <mergeCell ref="H185:I185"/>
    <mergeCell ref="H188:I188"/>
    <mergeCell ref="B175:I175"/>
    <mergeCell ref="H168:I168"/>
    <mergeCell ref="B169:I169"/>
    <mergeCell ref="H192:I192"/>
    <mergeCell ref="F192:G192"/>
    <mergeCell ref="H183:I183"/>
    <mergeCell ref="H176:I176"/>
    <mergeCell ref="H177:I177"/>
    <mergeCell ref="H179:I179"/>
    <mergeCell ref="H181:I181"/>
    <mergeCell ref="H83:I83"/>
    <mergeCell ref="H128:I128"/>
    <mergeCell ref="H134:I134"/>
    <mergeCell ref="H137:I137"/>
    <mergeCell ref="H85:I85"/>
    <mergeCell ref="B89:I89"/>
    <mergeCell ref="C129:D129"/>
    <mergeCell ref="H113:I113"/>
    <mergeCell ref="C127:D127"/>
    <mergeCell ref="B131:I131"/>
    <mergeCell ref="B95:I95"/>
    <mergeCell ref="H112:I112"/>
    <mergeCell ref="H139:I139"/>
    <mergeCell ref="H140:I140"/>
    <mergeCell ref="H135:I135"/>
    <mergeCell ref="H136:I136"/>
    <mergeCell ref="H133:I133"/>
    <mergeCell ref="H130:I130"/>
    <mergeCell ref="H144:I144"/>
    <mergeCell ref="H97:I97"/>
    <mergeCell ref="H116:I116"/>
    <mergeCell ref="H114:I114"/>
    <mergeCell ref="H142:I142"/>
    <mergeCell ref="H141:I141"/>
    <mergeCell ref="H143:I143"/>
    <mergeCell ref="H100:I100"/>
    <mergeCell ref="H101:I101"/>
    <mergeCell ref="H127:I127"/>
    <mergeCell ref="H174:I174"/>
    <mergeCell ref="H164:I164"/>
    <mergeCell ref="H170:I170"/>
    <mergeCell ref="H171:I171"/>
    <mergeCell ref="H172:I172"/>
    <mergeCell ref="H173:I173"/>
    <mergeCell ref="H167:I167"/>
    <mergeCell ref="H166:I166"/>
    <mergeCell ref="H165:I165"/>
  </mergeCells>
  <hyperlinks>
    <hyperlink ref="B206" r:id="rId1" display="www.metallosklad.kz"/>
  </hyperlinks>
  <printOptions/>
  <pageMargins left="0.58" right="0" top="0" bottom="0" header="0" footer="0"/>
  <pageSetup horizontalDpi="600" verticalDpi="600" orientation="portrait" paperSize="9" scale="72" r:id="rId2"/>
  <rowBreaks count="1" manualBreakCount="1">
    <brk id="10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E51"/>
  <sheetViews>
    <sheetView zoomScalePageLayoutView="0" workbookViewId="0" topLeftCell="A19">
      <selection activeCell="G18" sqref="G18"/>
    </sheetView>
  </sheetViews>
  <sheetFormatPr defaultColWidth="9.00390625" defaultRowHeight="12.75"/>
  <cols>
    <col min="1" max="1" width="46.375" style="11" customWidth="1"/>
    <col min="2" max="2" width="29.125" style="12" customWidth="1"/>
  </cols>
  <sheetData>
    <row r="1" spans="1:2" ht="18">
      <c r="A1" s="408" t="s">
        <v>186</v>
      </c>
      <c r="B1" s="409"/>
    </row>
    <row r="2" spans="1:2" ht="18">
      <c r="A2" s="10" t="s">
        <v>187</v>
      </c>
      <c r="B2" s="31">
        <v>80</v>
      </c>
    </row>
    <row r="3" spans="1:2" ht="18">
      <c r="A3" s="10" t="s">
        <v>188</v>
      </c>
      <c r="B3" s="32">
        <v>120</v>
      </c>
    </row>
    <row r="4" spans="1:2" ht="18">
      <c r="A4" s="10" t="s">
        <v>189</v>
      </c>
      <c r="B4" s="31">
        <v>150</v>
      </c>
    </row>
    <row r="5" spans="1:2" ht="18">
      <c r="A5" s="10" t="s">
        <v>190</v>
      </c>
      <c r="B5" s="31">
        <v>250</v>
      </c>
    </row>
    <row r="6" spans="1:2" ht="18">
      <c r="A6" s="10" t="s">
        <v>191</v>
      </c>
      <c r="B6" s="31">
        <v>400</v>
      </c>
    </row>
    <row r="7" spans="1:2" ht="18">
      <c r="A7" s="10" t="s">
        <v>192</v>
      </c>
      <c r="B7" s="31">
        <v>1000</v>
      </c>
    </row>
    <row r="8" spans="1:2" ht="18">
      <c r="A8" s="10" t="s">
        <v>194</v>
      </c>
      <c r="B8" s="31">
        <v>80</v>
      </c>
    </row>
    <row r="9" spans="1:2" ht="18">
      <c r="A9" s="10" t="s">
        <v>195</v>
      </c>
      <c r="B9" s="31">
        <v>120</v>
      </c>
    </row>
    <row r="10" spans="1:2" ht="18">
      <c r="A10" s="10" t="s">
        <v>196</v>
      </c>
      <c r="B10" s="31">
        <v>200</v>
      </c>
    </row>
    <row r="11" spans="1:2" ht="18">
      <c r="A11" s="10" t="s">
        <v>193</v>
      </c>
      <c r="B11" s="31">
        <v>500</v>
      </c>
    </row>
    <row r="12" spans="1:2" ht="18">
      <c r="A12" s="10" t="s">
        <v>197</v>
      </c>
      <c r="B12" s="31">
        <v>800</v>
      </c>
    </row>
    <row r="13" spans="1:2" ht="18">
      <c r="A13" s="10" t="s">
        <v>198</v>
      </c>
      <c r="B13" s="31">
        <v>1500</v>
      </c>
    </row>
    <row r="14" spans="1:2" ht="18">
      <c r="A14" s="10" t="s">
        <v>199</v>
      </c>
      <c r="B14" s="31">
        <v>2000</v>
      </c>
    </row>
    <row r="15" spans="1:2" ht="18.75">
      <c r="A15" s="10" t="s">
        <v>200</v>
      </c>
      <c r="B15" s="33" t="s">
        <v>201</v>
      </c>
    </row>
    <row r="16" spans="1:2" ht="18">
      <c r="A16" s="10" t="s">
        <v>202</v>
      </c>
      <c r="B16" s="31">
        <v>1500</v>
      </c>
    </row>
    <row r="17" spans="1:2" ht="18.75">
      <c r="A17" s="10" t="s">
        <v>203</v>
      </c>
      <c r="B17" s="33" t="s">
        <v>201</v>
      </c>
    </row>
    <row r="18" spans="1:2" ht="18.75">
      <c r="A18" s="10" t="s">
        <v>204</v>
      </c>
      <c r="B18" s="33" t="s">
        <v>201</v>
      </c>
    </row>
    <row r="19" spans="1:2" ht="18">
      <c r="A19" s="10" t="s">
        <v>205</v>
      </c>
      <c r="B19" s="31">
        <v>80</v>
      </c>
    </row>
    <row r="20" spans="1:2" ht="18">
      <c r="A20" s="10" t="s">
        <v>206</v>
      </c>
      <c r="B20" s="31">
        <v>150</v>
      </c>
    </row>
    <row r="21" spans="1:2" ht="18">
      <c r="A21" s="10" t="s">
        <v>207</v>
      </c>
      <c r="B21" s="31">
        <v>250</v>
      </c>
    </row>
    <row r="22" spans="1:2" ht="18">
      <c r="A22" s="10" t="s">
        <v>208</v>
      </c>
      <c r="B22" s="31">
        <v>80</v>
      </c>
    </row>
    <row r="23" spans="1:2" ht="18">
      <c r="A23" s="10" t="s">
        <v>209</v>
      </c>
      <c r="B23" s="31">
        <v>80</v>
      </c>
    </row>
    <row r="24" spans="1:2" ht="18">
      <c r="A24" s="10" t="s">
        <v>210</v>
      </c>
      <c r="B24" s="31">
        <v>150</v>
      </c>
    </row>
    <row r="25" spans="1:2" ht="18">
      <c r="A25" s="10" t="s">
        <v>211</v>
      </c>
      <c r="B25" s="31">
        <v>250</v>
      </c>
    </row>
    <row r="26" spans="1:2" ht="18">
      <c r="A26" s="10" t="s">
        <v>212</v>
      </c>
      <c r="B26" s="31">
        <v>80</v>
      </c>
    </row>
    <row r="27" spans="1:2" ht="18">
      <c r="A27" s="10" t="s">
        <v>213</v>
      </c>
      <c r="B27" s="31">
        <v>120</v>
      </c>
    </row>
    <row r="28" spans="1:2" ht="18">
      <c r="A28" s="10" t="s">
        <v>214</v>
      </c>
      <c r="B28" s="31">
        <v>80</v>
      </c>
    </row>
    <row r="29" spans="1:2" ht="18">
      <c r="A29" s="10" t="s">
        <v>215</v>
      </c>
      <c r="B29" s="31">
        <v>80</v>
      </c>
    </row>
    <row r="30" spans="1:5" ht="18">
      <c r="A30" s="10" t="s">
        <v>216</v>
      </c>
      <c r="B30" s="31">
        <v>120</v>
      </c>
      <c r="D30" s="16"/>
      <c r="E30" s="16"/>
    </row>
    <row r="31" spans="1:5" ht="18">
      <c r="A31" s="10" t="s">
        <v>217</v>
      </c>
      <c r="B31" s="31">
        <v>250</v>
      </c>
      <c r="D31" s="16"/>
      <c r="E31" s="16"/>
    </row>
    <row r="32" spans="1:5" ht="18">
      <c r="A32" s="10" t="s">
        <v>218</v>
      </c>
      <c r="B32" s="31">
        <v>500</v>
      </c>
      <c r="D32" s="16"/>
      <c r="E32" s="16"/>
    </row>
    <row r="33" spans="1:5" ht="18">
      <c r="A33" s="10" t="s">
        <v>219</v>
      </c>
      <c r="B33" s="31">
        <v>250</v>
      </c>
      <c r="D33" s="16"/>
      <c r="E33" s="16"/>
    </row>
    <row r="34" spans="1:5" ht="18">
      <c r="A34" s="10" t="s">
        <v>220</v>
      </c>
      <c r="B34" s="31">
        <v>1000</v>
      </c>
      <c r="D34" s="16"/>
      <c r="E34" s="16"/>
    </row>
    <row r="35" spans="1:5" ht="18">
      <c r="A35" s="10" t="s">
        <v>221</v>
      </c>
      <c r="B35" s="31">
        <v>1500</v>
      </c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1:5" ht="18">
      <c r="A38" s="30" t="s">
        <v>222</v>
      </c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1</cp:lastModifiedBy>
  <cp:lastPrinted>2014-01-14T03:40:07Z</cp:lastPrinted>
  <dcterms:created xsi:type="dcterms:W3CDTF">2004-07-16T06:05:04Z</dcterms:created>
  <dcterms:modified xsi:type="dcterms:W3CDTF">2014-01-14T03:40:41Z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