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<sst xmlns="http://schemas.openxmlformats.org/spreadsheetml/2006/main" count="125" uniqueCount="51">
  <si>
    <t>4СК</t>
  </si>
  <si>
    <t>5.0</t>
  </si>
  <si>
    <t>13-14</t>
  </si>
  <si>
    <t>15-17</t>
  </si>
  <si>
    <t>18-19</t>
  </si>
  <si>
    <t>19,5-21</t>
  </si>
  <si>
    <t>22-24</t>
  </si>
  <si>
    <t>25-27</t>
  </si>
  <si>
    <t>28-31</t>
  </si>
  <si>
    <t>32-34</t>
  </si>
  <si>
    <t>№№</t>
  </si>
  <si>
    <t>Наименование</t>
  </si>
  <si>
    <t>9-10</t>
  </si>
  <si>
    <t>11-12</t>
  </si>
  <si>
    <t>ВК</t>
  </si>
  <si>
    <t>14-15</t>
  </si>
  <si>
    <t>16-17</t>
  </si>
  <si>
    <t>17,5-19</t>
  </si>
  <si>
    <t>33-34</t>
  </si>
  <si>
    <t>35-39</t>
  </si>
  <si>
    <t>8-10</t>
  </si>
  <si>
    <t>УСК1</t>
  </si>
  <si>
    <t>19,5-22</t>
  </si>
  <si>
    <t>22,5-24</t>
  </si>
  <si>
    <t>29-31</t>
  </si>
  <si>
    <t>32-33</t>
  </si>
  <si>
    <t>33-36</t>
  </si>
  <si>
    <t>2СК</t>
  </si>
  <si>
    <t>18-21</t>
  </si>
  <si>
    <t>УСК2</t>
  </si>
  <si>
    <t>11,5-12</t>
  </si>
  <si>
    <t>13-15</t>
  </si>
  <si>
    <t>18-20</t>
  </si>
  <si>
    <t>20-22</t>
  </si>
  <si>
    <t>23-25</t>
  </si>
  <si>
    <t>32-35</t>
  </si>
  <si>
    <t>35,5-39</t>
  </si>
  <si>
    <t>40-43</t>
  </si>
  <si>
    <t>8-9</t>
  </si>
  <si>
    <t>10-11</t>
  </si>
  <si>
    <t>Внешний вид</t>
  </si>
  <si>
    <t>Г/п,                            тн</t>
  </si>
  <si>
    <t>D каната,              мм</t>
  </si>
  <si>
    <t>Длина,                 мм</t>
  </si>
  <si>
    <t>Цена, руб.              без НДС</t>
  </si>
  <si>
    <t>Увеличение        на 1 метр (руб)</t>
  </si>
  <si>
    <t>Тип                              стропа</t>
  </si>
  <si>
    <t>Директор ООО "ПФ "РемоСервис"                                             Беганов П. В.</t>
  </si>
  <si>
    <t>СКК 1</t>
  </si>
  <si>
    <t>СКП 1</t>
  </si>
  <si>
    <r>
      <t xml:space="preserve">ПРАЙС-ЛИСТ с 01 Июля  2010 года ООО "ПФ "РемоСервис"                                                                                  </t>
    </r>
    <r>
      <rPr>
        <b/>
        <sz val="12"/>
        <rFont val="Arial Cyr"/>
        <family val="0"/>
      </rPr>
      <t xml:space="preserve">Разрешение Ростехнадзора № РРС 38-00014                     Свидетельство о признании предприятия РМРС № 08.00003.141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</si>
</sst>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000000"/>
    <numFmt numFmtId="170" formatCode="[&lt;=9999999]###\-####;\(###\)\ ###\-####"/>
    <numFmt numFmtId="171" formatCode="00000\-0000"/>
  </numFmts>
  <fonts count="8">
    <font>
      <sz val="10"/>
      <name val="Arial Cyr"/>
      <family val="0"/>
    </font>
    <font>
      <b/>
      <sz val="12"/>
      <name val="Palatino Linotype"/>
      <family val="1"/>
    </font>
    <font>
      <b/>
      <sz val="10"/>
      <name val="Palatino Linotype"/>
      <family val="1"/>
    </font>
    <font>
      <sz val="8"/>
      <name val="Arial Cyr"/>
      <family val="0"/>
    </font>
    <font>
      <b/>
      <sz val="12"/>
      <color indexed="8"/>
      <name val="Palatino Linotype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29</xdr:row>
      <xdr:rowOff>76200</xdr:rowOff>
    </xdr:from>
    <xdr:to>
      <xdr:col>8</xdr:col>
      <xdr:colOff>838200</xdr:colOff>
      <xdr:row>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7686675"/>
          <a:ext cx="523875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257175</xdr:colOff>
      <xdr:row>49</xdr:row>
      <xdr:rowOff>57150</xdr:rowOff>
    </xdr:from>
    <xdr:to>
      <xdr:col>9</xdr:col>
      <xdr:colOff>47625</xdr:colOff>
      <xdr:row>59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12287250"/>
          <a:ext cx="885825" cy="2257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238125</xdr:colOff>
      <xdr:row>17</xdr:row>
      <xdr:rowOff>161925</xdr:rowOff>
    </xdr:from>
    <xdr:to>
      <xdr:col>9</xdr:col>
      <xdr:colOff>76200</xdr:colOff>
      <xdr:row>27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10775" y="5019675"/>
          <a:ext cx="933450" cy="2238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7</xdr:row>
      <xdr:rowOff>152400</xdr:rowOff>
    </xdr:from>
    <xdr:to>
      <xdr:col>9</xdr:col>
      <xdr:colOff>238125</xdr:colOff>
      <xdr:row>15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96475" y="2705100"/>
          <a:ext cx="1209675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247650</xdr:colOff>
      <xdr:row>41</xdr:row>
      <xdr:rowOff>28575</xdr:rowOff>
    </xdr:from>
    <xdr:to>
      <xdr:col>9</xdr:col>
      <xdr:colOff>114300</xdr:colOff>
      <xdr:row>47</xdr:row>
      <xdr:rowOff>200025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0300" y="10401300"/>
          <a:ext cx="96202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workbookViewId="0" topLeftCell="A7">
      <selection activeCell="E25" sqref="E25"/>
    </sheetView>
  </sheetViews>
  <sheetFormatPr defaultColWidth="9.00390625" defaultRowHeight="12.75"/>
  <cols>
    <col min="1" max="1" width="6.375" style="0" customWidth="1"/>
    <col min="2" max="2" width="15.625" style="0" customWidth="1"/>
    <col min="3" max="3" width="17.125" style="0" customWidth="1"/>
    <col min="4" max="4" width="17.00390625" style="0" customWidth="1"/>
    <col min="5" max="5" width="15.875" style="14" customWidth="1"/>
    <col min="6" max="6" width="16.625" style="0" customWidth="1"/>
    <col min="7" max="7" width="18.375" style="0" customWidth="1"/>
    <col min="8" max="8" width="21.25390625" style="0" customWidth="1"/>
    <col min="9" max="9" width="14.375" style="0" customWidth="1"/>
    <col min="10" max="10" width="5.25390625" style="0" customWidth="1"/>
  </cols>
  <sheetData>
    <row r="1" spans="1:10" ht="49.5" customHeight="1">
      <c r="A1" s="49" t="s">
        <v>50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49.5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49.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3.5" thickTop="1">
      <c r="A4" s="51" t="s">
        <v>10</v>
      </c>
      <c r="B4" s="51" t="s">
        <v>11</v>
      </c>
      <c r="C4" s="51" t="s">
        <v>46</v>
      </c>
      <c r="D4" s="51" t="s">
        <v>41</v>
      </c>
      <c r="E4" s="52" t="s">
        <v>42</v>
      </c>
      <c r="F4" s="51" t="s">
        <v>43</v>
      </c>
      <c r="G4" s="51" t="s">
        <v>44</v>
      </c>
      <c r="H4" s="46" t="s">
        <v>45</v>
      </c>
      <c r="I4" s="57" t="s">
        <v>40</v>
      </c>
      <c r="J4" s="58"/>
    </row>
    <row r="5" spans="1:10" ht="12.75">
      <c r="A5" s="55"/>
      <c r="B5" s="55"/>
      <c r="C5" s="55"/>
      <c r="D5" s="33"/>
      <c r="E5" s="53"/>
      <c r="F5" s="33"/>
      <c r="G5" s="33"/>
      <c r="H5" s="47"/>
      <c r="I5" s="59"/>
      <c r="J5" s="60"/>
    </row>
    <row r="6" spans="1:10" ht="12.75">
      <c r="A6" s="55"/>
      <c r="B6" s="55"/>
      <c r="C6" s="55"/>
      <c r="D6" s="33"/>
      <c r="E6" s="53"/>
      <c r="F6" s="33"/>
      <c r="G6" s="33"/>
      <c r="H6" s="47"/>
      <c r="I6" s="59"/>
      <c r="J6" s="60"/>
    </row>
    <row r="7" spans="1:10" ht="13.5" thickBot="1">
      <c r="A7" s="56"/>
      <c r="B7" s="56"/>
      <c r="C7" s="56"/>
      <c r="D7" s="42"/>
      <c r="E7" s="54"/>
      <c r="F7" s="42"/>
      <c r="G7" s="42"/>
      <c r="H7" s="48"/>
      <c r="I7" s="61"/>
      <c r="J7" s="62"/>
    </row>
    <row r="8" spans="1:10" ht="18.75" thickTop="1">
      <c r="A8" s="1">
        <v>1</v>
      </c>
      <c r="B8" s="32" t="s">
        <v>0</v>
      </c>
      <c r="C8" s="2" t="s">
        <v>0</v>
      </c>
      <c r="D8" s="9">
        <v>2</v>
      </c>
      <c r="E8" s="15" t="s">
        <v>12</v>
      </c>
      <c r="F8" s="2">
        <v>2000</v>
      </c>
      <c r="G8" s="9">
        <f>2445.3*1.14*1.2</f>
        <v>3345.1703999999995</v>
      </c>
      <c r="H8" s="27">
        <f>44.97*4*1.33*1.25</f>
        <v>299.0505</v>
      </c>
      <c r="I8" s="35"/>
      <c r="J8" s="36"/>
    </row>
    <row r="9" spans="1:10" ht="18">
      <c r="A9" s="7">
        <v>2</v>
      </c>
      <c r="B9" s="33"/>
      <c r="C9" s="7" t="s">
        <v>0</v>
      </c>
      <c r="D9" s="10">
        <v>3.2</v>
      </c>
      <c r="E9" s="22" t="s">
        <v>13</v>
      </c>
      <c r="F9" s="8">
        <v>2000</v>
      </c>
      <c r="G9" s="10">
        <f>2960.1*1.14*1.2</f>
        <v>4049.4167999999995</v>
      </c>
      <c r="H9" s="28">
        <f>57.47*4*1.33*1.25</f>
        <v>382.17550000000006</v>
      </c>
      <c r="I9" s="37"/>
      <c r="J9" s="38"/>
    </row>
    <row r="10" spans="1:10" ht="18">
      <c r="A10" s="3">
        <v>3</v>
      </c>
      <c r="B10" s="33"/>
      <c r="C10" s="4" t="s">
        <v>0</v>
      </c>
      <c r="D10" s="11" t="s">
        <v>1</v>
      </c>
      <c r="E10" s="16" t="s">
        <v>2</v>
      </c>
      <c r="F10" s="4">
        <v>3000</v>
      </c>
      <c r="G10" s="11">
        <f>3732.3*1.14*1.2</f>
        <v>5105.7864</v>
      </c>
      <c r="H10" s="29">
        <f>65.74*4*1.33*1.25</f>
        <v>437.17100000000005</v>
      </c>
      <c r="I10" s="37"/>
      <c r="J10" s="38"/>
    </row>
    <row r="11" spans="1:10" ht="18">
      <c r="A11" s="7">
        <v>4</v>
      </c>
      <c r="B11" s="33"/>
      <c r="C11" s="8" t="s">
        <v>0</v>
      </c>
      <c r="D11" s="10">
        <v>6.3</v>
      </c>
      <c r="E11" s="22" t="s">
        <v>3</v>
      </c>
      <c r="F11" s="8">
        <v>3000</v>
      </c>
      <c r="G11" s="10">
        <f>5019.3*1.14*1.2</f>
        <v>6866.402399999999</v>
      </c>
      <c r="H11" s="28">
        <f>88.36*4*1.33*1.25</f>
        <v>587.594</v>
      </c>
      <c r="I11" s="37"/>
      <c r="J11" s="38"/>
    </row>
    <row r="12" spans="1:10" ht="18">
      <c r="A12" s="3">
        <v>5</v>
      </c>
      <c r="B12" s="33"/>
      <c r="C12" s="4" t="s">
        <v>0</v>
      </c>
      <c r="D12" s="11">
        <v>8</v>
      </c>
      <c r="E12" s="16" t="s">
        <v>4</v>
      </c>
      <c r="F12" s="4">
        <v>3000</v>
      </c>
      <c r="G12" s="11">
        <f>5528.25*1.14*1.2</f>
        <v>7562.645999999999</v>
      </c>
      <c r="H12" s="29">
        <f>108.69*4*1.33*1.25</f>
        <v>722.7885000000001</v>
      </c>
      <c r="I12" s="37"/>
      <c r="J12" s="38"/>
    </row>
    <row r="13" spans="1:10" ht="18">
      <c r="A13" s="7">
        <v>6</v>
      </c>
      <c r="B13" s="33"/>
      <c r="C13" s="8" t="s">
        <v>0</v>
      </c>
      <c r="D13" s="10">
        <v>10</v>
      </c>
      <c r="E13" s="22" t="s">
        <v>5</v>
      </c>
      <c r="F13" s="8">
        <v>3000</v>
      </c>
      <c r="G13" s="10">
        <f>6511.05*1.14*1.2</f>
        <v>8907.116399999999</v>
      </c>
      <c r="H13" s="28">
        <f>142.64*4*1.33*1.25</f>
        <v>948.5559999999999</v>
      </c>
      <c r="I13" s="37"/>
      <c r="J13" s="38"/>
    </row>
    <row r="14" spans="1:10" ht="18">
      <c r="A14" s="3">
        <v>7</v>
      </c>
      <c r="B14" s="33"/>
      <c r="C14" s="4" t="s">
        <v>0</v>
      </c>
      <c r="D14" s="11">
        <v>12.5</v>
      </c>
      <c r="E14" s="16" t="s">
        <v>6</v>
      </c>
      <c r="F14" s="4">
        <v>3000</v>
      </c>
      <c r="G14" s="11">
        <f>9705.15*1.14*1.2</f>
        <v>13276.645199999999</v>
      </c>
      <c r="H14" s="29">
        <f>187.1*4*1.33*1.25</f>
        <v>1244.2150000000001</v>
      </c>
      <c r="I14" s="37"/>
      <c r="J14" s="38"/>
    </row>
    <row r="15" spans="1:10" ht="18">
      <c r="A15" s="7">
        <v>8</v>
      </c>
      <c r="B15" s="33"/>
      <c r="C15" s="8" t="s">
        <v>0</v>
      </c>
      <c r="D15" s="10">
        <v>16</v>
      </c>
      <c r="E15" s="22" t="s">
        <v>7</v>
      </c>
      <c r="F15" s="8">
        <v>4000</v>
      </c>
      <c r="G15" s="10">
        <f>12346.43*1.14*1.2</f>
        <v>16889.91624</v>
      </c>
      <c r="H15" s="28">
        <f>210.41*4*1.33*1.25</f>
        <v>1399.2265</v>
      </c>
      <c r="I15" s="37"/>
      <c r="J15" s="38"/>
    </row>
    <row r="16" spans="1:10" ht="18">
      <c r="A16" s="7">
        <v>9</v>
      </c>
      <c r="B16" s="33"/>
      <c r="C16" s="8" t="s">
        <v>0</v>
      </c>
      <c r="D16" s="10">
        <v>20</v>
      </c>
      <c r="E16" s="16" t="s">
        <v>8</v>
      </c>
      <c r="F16" s="8">
        <v>4000</v>
      </c>
      <c r="G16" s="10">
        <f>18181.8*1.14*1.2</f>
        <v>24872.702399999995</v>
      </c>
      <c r="H16" s="28">
        <f>280.3*4*1.33*1.25</f>
        <v>1863.9950000000001</v>
      </c>
      <c r="I16" s="37"/>
      <c r="J16" s="38"/>
    </row>
    <row r="17" spans="1:10" ht="18.75" thickBot="1">
      <c r="A17" s="23">
        <v>10</v>
      </c>
      <c r="B17" s="34"/>
      <c r="C17" s="24" t="s">
        <v>0</v>
      </c>
      <c r="D17" s="25">
        <v>25</v>
      </c>
      <c r="E17" s="26" t="s">
        <v>9</v>
      </c>
      <c r="F17" s="24">
        <v>4000</v>
      </c>
      <c r="G17" s="25">
        <f>19164.6*1.14*1.2</f>
        <v>26217.172799999997</v>
      </c>
      <c r="H17" s="30">
        <f>389.9*4*1.33*1.25</f>
        <v>2592.835</v>
      </c>
      <c r="I17" s="39"/>
      <c r="J17" s="40"/>
    </row>
    <row r="18" spans="1:10" ht="18">
      <c r="A18" s="3">
        <v>11</v>
      </c>
      <c r="B18" s="41" t="s">
        <v>14</v>
      </c>
      <c r="C18" s="4" t="s">
        <v>14</v>
      </c>
      <c r="D18" s="11">
        <v>0.8</v>
      </c>
      <c r="E18" s="20" t="s">
        <v>20</v>
      </c>
      <c r="F18" s="4">
        <v>2000</v>
      </c>
      <c r="G18" s="11">
        <f>321.75*1.14*1.2</f>
        <v>440.15399999999994</v>
      </c>
      <c r="H18" s="29">
        <f>23.35*1.33*1.25</f>
        <v>38.819375</v>
      </c>
      <c r="I18" s="35"/>
      <c r="J18" s="36"/>
    </row>
    <row r="19" spans="1:10" ht="18">
      <c r="A19" s="7">
        <v>12</v>
      </c>
      <c r="B19" s="33"/>
      <c r="C19" s="8" t="s">
        <v>14</v>
      </c>
      <c r="D19" s="10">
        <v>1</v>
      </c>
      <c r="E19" s="19" t="s">
        <v>13</v>
      </c>
      <c r="F19" s="8">
        <v>2000</v>
      </c>
      <c r="G19" s="10">
        <f>579.37*1.14*1.2</f>
        <v>792.5781599999999</v>
      </c>
      <c r="H19" s="28">
        <f>27.05*1.33*1.25</f>
        <v>44.970625</v>
      </c>
      <c r="I19" s="37"/>
      <c r="J19" s="38"/>
    </row>
    <row r="20" spans="1:10" ht="18">
      <c r="A20" s="3">
        <v>13</v>
      </c>
      <c r="B20" s="33"/>
      <c r="C20" s="4" t="s">
        <v>14</v>
      </c>
      <c r="D20" s="11">
        <v>1.6</v>
      </c>
      <c r="E20" s="20" t="s">
        <v>2</v>
      </c>
      <c r="F20" s="4">
        <v>2000</v>
      </c>
      <c r="G20" s="11">
        <f>759.33*1.14*1.2</f>
        <v>1038.76344</v>
      </c>
      <c r="H20" s="29">
        <f>34.73*1.33*1.25</f>
        <v>57.738625</v>
      </c>
      <c r="I20" s="37"/>
      <c r="J20" s="38"/>
    </row>
    <row r="21" spans="1:10" ht="18">
      <c r="A21" s="7">
        <v>14</v>
      </c>
      <c r="B21" s="33"/>
      <c r="C21" s="8" t="s">
        <v>14</v>
      </c>
      <c r="D21" s="10">
        <v>2</v>
      </c>
      <c r="E21" s="19" t="s">
        <v>15</v>
      </c>
      <c r="F21" s="8">
        <v>3000</v>
      </c>
      <c r="G21" s="10">
        <f>875.16*1.14*1.2</f>
        <v>1197.21888</v>
      </c>
      <c r="H21" s="28">
        <f>39.54*1.33*1.25</f>
        <v>65.73525000000001</v>
      </c>
      <c r="I21" s="37"/>
      <c r="J21" s="38"/>
    </row>
    <row r="22" spans="1:10" ht="18">
      <c r="A22" s="3">
        <v>15</v>
      </c>
      <c r="B22" s="33"/>
      <c r="C22" s="4" t="s">
        <v>14</v>
      </c>
      <c r="D22" s="11">
        <v>2.5</v>
      </c>
      <c r="E22" s="20" t="s">
        <v>16</v>
      </c>
      <c r="F22" s="4">
        <v>3000</v>
      </c>
      <c r="G22" s="11">
        <f>990*1.14*1.2</f>
        <v>1354.32</v>
      </c>
      <c r="H22" s="29">
        <f>53.15*1.33*1.25</f>
        <v>88.361875</v>
      </c>
      <c r="I22" s="37"/>
      <c r="J22" s="38"/>
    </row>
    <row r="23" spans="1:10" ht="18">
      <c r="A23" s="7">
        <v>16</v>
      </c>
      <c r="B23" s="33"/>
      <c r="C23" s="8" t="s">
        <v>14</v>
      </c>
      <c r="D23" s="10">
        <v>3.2</v>
      </c>
      <c r="E23" s="8" t="s">
        <v>17</v>
      </c>
      <c r="F23" s="8">
        <v>3000</v>
      </c>
      <c r="G23" s="21">
        <f>1261.26*1.14*1.2</f>
        <v>1725.40368</v>
      </c>
      <c r="H23" s="28">
        <f>65.38*1.33*1.25</f>
        <v>108.69425</v>
      </c>
      <c r="I23" s="37"/>
      <c r="J23" s="38"/>
    </row>
    <row r="24" spans="1:10" ht="18">
      <c r="A24" s="3">
        <v>17</v>
      </c>
      <c r="B24" s="33"/>
      <c r="C24" s="4" t="s">
        <v>14</v>
      </c>
      <c r="D24" s="11">
        <v>4</v>
      </c>
      <c r="E24" s="4" t="s">
        <v>5</v>
      </c>
      <c r="F24" s="4">
        <v>3000</v>
      </c>
      <c r="G24" s="11">
        <f>1375.92*1.14*1.2</f>
        <v>1882.25856</v>
      </c>
      <c r="H24" s="29">
        <f>85.8*1.33*1.25</f>
        <v>142.6425</v>
      </c>
      <c r="I24" s="37"/>
      <c r="J24" s="38"/>
    </row>
    <row r="25" spans="1:10" ht="18">
      <c r="A25" s="7">
        <v>18</v>
      </c>
      <c r="B25" s="33"/>
      <c r="C25" s="8" t="s">
        <v>14</v>
      </c>
      <c r="D25" s="10">
        <v>5</v>
      </c>
      <c r="E25" s="8" t="s">
        <v>6</v>
      </c>
      <c r="F25" s="8">
        <v>3000</v>
      </c>
      <c r="G25" s="10">
        <f>1719.9*1.14*1.2</f>
        <v>2352.8232</v>
      </c>
      <c r="H25" s="28">
        <f>112.54*1.33*1.25</f>
        <v>187.09775000000002</v>
      </c>
      <c r="I25" s="37"/>
      <c r="J25" s="38"/>
    </row>
    <row r="26" spans="1:10" ht="18">
      <c r="A26" s="3">
        <v>19</v>
      </c>
      <c r="B26" s="33"/>
      <c r="C26" s="4" t="s">
        <v>14</v>
      </c>
      <c r="D26" s="11">
        <v>6.3</v>
      </c>
      <c r="E26" s="4" t="s">
        <v>7</v>
      </c>
      <c r="F26" s="4">
        <v>3000</v>
      </c>
      <c r="G26" s="11">
        <f>2149.88*1.14*1.2</f>
        <v>2941.0358399999996</v>
      </c>
      <c r="H26" s="29">
        <f>126.56*1.33*1.25</f>
        <v>210.406</v>
      </c>
      <c r="I26" s="37"/>
      <c r="J26" s="38"/>
    </row>
    <row r="27" spans="1:10" ht="18">
      <c r="A27" s="7">
        <v>20</v>
      </c>
      <c r="B27" s="33"/>
      <c r="C27" s="8" t="s">
        <v>14</v>
      </c>
      <c r="D27" s="10">
        <v>8</v>
      </c>
      <c r="E27" s="8" t="s">
        <v>8</v>
      </c>
      <c r="F27" s="8">
        <v>4000</v>
      </c>
      <c r="G27" s="10">
        <f>2948.4*1.14*1.2</f>
        <v>4033.4111999999996</v>
      </c>
      <c r="H27" s="28">
        <f>168.6*1.33*1.25</f>
        <v>280.2975</v>
      </c>
      <c r="I27" s="37"/>
      <c r="J27" s="38"/>
    </row>
    <row r="28" spans="1:10" ht="18">
      <c r="A28" s="7">
        <v>21</v>
      </c>
      <c r="B28" s="33"/>
      <c r="C28" s="8" t="s">
        <v>14</v>
      </c>
      <c r="D28" s="10">
        <v>10</v>
      </c>
      <c r="E28" s="8" t="s">
        <v>18</v>
      </c>
      <c r="F28" s="8">
        <v>4000</v>
      </c>
      <c r="G28" s="10">
        <f>3931.2*1.14*1.2</f>
        <v>5377.881599999999</v>
      </c>
      <c r="H28" s="28">
        <v>389.8</v>
      </c>
      <c r="I28" s="37"/>
      <c r="J28" s="38"/>
    </row>
    <row r="29" spans="1:10" ht="18.75" thickBot="1">
      <c r="A29" s="5">
        <v>22</v>
      </c>
      <c r="B29" s="42"/>
      <c r="C29" s="6" t="s">
        <v>14</v>
      </c>
      <c r="D29" s="12">
        <v>12.5</v>
      </c>
      <c r="E29" s="6" t="s">
        <v>19</v>
      </c>
      <c r="F29" s="6">
        <v>4000</v>
      </c>
      <c r="G29" s="12">
        <f>5036.85*1.14*1.2</f>
        <v>6890.4108</v>
      </c>
      <c r="H29" s="31">
        <v>495.74</v>
      </c>
      <c r="I29" s="39"/>
      <c r="J29" s="40"/>
    </row>
    <row r="30" spans="1:10" ht="18.75" thickTop="1">
      <c r="A30" s="1">
        <v>23</v>
      </c>
      <c r="B30" s="32" t="s">
        <v>49</v>
      </c>
      <c r="C30" s="2" t="s">
        <v>21</v>
      </c>
      <c r="D30" s="9">
        <v>0.7</v>
      </c>
      <c r="E30" s="18" t="s">
        <v>20</v>
      </c>
      <c r="F30" s="2">
        <v>2000</v>
      </c>
      <c r="G30" s="9">
        <f>225.72*1.14*1.2</f>
        <v>308.78495999999996</v>
      </c>
      <c r="H30" s="29">
        <f>23.35*1.33*1.25</f>
        <v>38.819375</v>
      </c>
      <c r="I30" s="35"/>
      <c r="J30" s="36"/>
    </row>
    <row r="31" spans="1:10" ht="18">
      <c r="A31" s="7">
        <v>24</v>
      </c>
      <c r="B31" s="33"/>
      <c r="C31" s="8" t="s">
        <v>21</v>
      </c>
      <c r="D31" s="10">
        <v>1</v>
      </c>
      <c r="E31" s="19" t="s">
        <v>13</v>
      </c>
      <c r="F31" s="8">
        <v>2000</v>
      </c>
      <c r="G31" s="10">
        <f>321.75*1.14*1.2</f>
        <v>440.15399999999994</v>
      </c>
      <c r="H31" s="28">
        <f>27.05*1.33*1.25</f>
        <v>44.970625</v>
      </c>
      <c r="I31" s="37"/>
      <c r="J31" s="38"/>
    </row>
    <row r="32" spans="1:10" ht="18">
      <c r="A32" s="3">
        <v>25</v>
      </c>
      <c r="B32" s="33"/>
      <c r="C32" s="4" t="s">
        <v>21</v>
      </c>
      <c r="D32" s="11">
        <v>1.6</v>
      </c>
      <c r="E32" s="4" t="s">
        <v>2</v>
      </c>
      <c r="F32" s="4">
        <v>2000</v>
      </c>
      <c r="G32" s="11">
        <f>424.71*1.14*1.2</f>
        <v>581.0032799999999</v>
      </c>
      <c r="H32" s="29">
        <f>34.73*1.33*1.25</f>
        <v>57.738625</v>
      </c>
      <c r="I32" s="37"/>
      <c r="J32" s="38"/>
    </row>
    <row r="33" spans="1:10" ht="18">
      <c r="A33" s="7">
        <v>26</v>
      </c>
      <c r="B33" s="33"/>
      <c r="C33" s="8" t="s">
        <v>21</v>
      </c>
      <c r="D33" s="10">
        <v>2</v>
      </c>
      <c r="E33" s="8" t="s">
        <v>15</v>
      </c>
      <c r="F33" s="8">
        <v>3000</v>
      </c>
      <c r="G33" s="10">
        <f>540.54*1.14*1.2</f>
        <v>739.4587199999999</v>
      </c>
      <c r="H33" s="28">
        <f>39.54*1.33*1.25</f>
        <v>65.73525000000001</v>
      </c>
      <c r="I33" s="37"/>
      <c r="J33" s="38"/>
    </row>
    <row r="34" spans="1:10" ht="18">
      <c r="A34" s="3">
        <v>27</v>
      </c>
      <c r="B34" s="33"/>
      <c r="C34" s="4" t="s">
        <v>21</v>
      </c>
      <c r="D34" s="11">
        <v>2.5</v>
      </c>
      <c r="E34" s="4" t="s">
        <v>16</v>
      </c>
      <c r="F34" s="4">
        <v>3000</v>
      </c>
      <c r="G34" s="11">
        <f>693*1.14*1.2</f>
        <v>948.0239999999999</v>
      </c>
      <c r="H34" s="29">
        <f>53.15*1.33*1.25</f>
        <v>88.361875</v>
      </c>
      <c r="I34" s="37"/>
      <c r="J34" s="38"/>
    </row>
    <row r="35" spans="1:10" ht="18">
      <c r="A35" s="7">
        <v>28</v>
      </c>
      <c r="B35" s="33"/>
      <c r="C35" s="8" t="s">
        <v>21</v>
      </c>
      <c r="D35" s="10">
        <v>3.2</v>
      </c>
      <c r="E35" s="8" t="s">
        <v>17</v>
      </c>
      <c r="F35" s="8">
        <v>3000</v>
      </c>
      <c r="G35" s="10">
        <f>921.38*1.14*1.2</f>
        <v>1260.44784</v>
      </c>
      <c r="H35" s="28">
        <f>65.38*1.33*1.25</f>
        <v>108.69425</v>
      </c>
      <c r="I35" s="37"/>
      <c r="J35" s="38"/>
    </row>
    <row r="36" spans="1:10" ht="18">
      <c r="A36" s="3">
        <v>29</v>
      </c>
      <c r="B36" s="33"/>
      <c r="C36" s="4" t="s">
        <v>21</v>
      </c>
      <c r="D36" s="11">
        <v>4</v>
      </c>
      <c r="E36" s="4" t="s">
        <v>22</v>
      </c>
      <c r="F36" s="4">
        <v>3000</v>
      </c>
      <c r="G36" s="11">
        <f>1007.37*1.14*1.2</f>
        <v>1378.0821599999997</v>
      </c>
      <c r="H36" s="29">
        <f>85.8*1.33*1.25</f>
        <v>142.6425</v>
      </c>
      <c r="I36" s="37"/>
      <c r="J36" s="38"/>
    </row>
    <row r="37" spans="1:10" ht="18">
      <c r="A37" s="7">
        <v>30</v>
      </c>
      <c r="B37" s="33"/>
      <c r="C37" s="8" t="s">
        <v>21</v>
      </c>
      <c r="D37" s="10">
        <v>5</v>
      </c>
      <c r="E37" s="8" t="s">
        <v>23</v>
      </c>
      <c r="F37" s="8">
        <v>3000</v>
      </c>
      <c r="G37" s="10">
        <f>1203.93*1.14*1.2</f>
        <v>1646.97624</v>
      </c>
      <c r="H37" s="28">
        <f>112.54*1.33*1.25</f>
        <v>187.09775000000002</v>
      </c>
      <c r="I37" s="37"/>
      <c r="J37" s="38"/>
    </row>
    <row r="38" spans="1:10" ht="18">
      <c r="A38" s="3">
        <v>31</v>
      </c>
      <c r="B38" s="33"/>
      <c r="C38" s="4" t="s">
        <v>21</v>
      </c>
      <c r="D38" s="11">
        <v>6.3</v>
      </c>
      <c r="E38" s="4" t="s">
        <v>7</v>
      </c>
      <c r="F38" s="4">
        <v>3000</v>
      </c>
      <c r="G38" s="11">
        <f>1351.35*1.14*1.2</f>
        <v>1848.6467999999995</v>
      </c>
      <c r="H38" s="29">
        <f>126.56*1.33*1.25</f>
        <v>210.406</v>
      </c>
      <c r="I38" s="37"/>
      <c r="J38" s="38"/>
    </row>
    <row r="39" spans="1:10" ht="18">
      <c r="A39" s="7">
        <v>32</v>
      </c>
      <c r="B39" s="33"/>
      <c r="C39" s="8" t="s">
        <v>21</v>
      </c>
      <c r="D39" s="10">
        <v>8</v>
      </c>
      <c r="E39" s="8" t="s">
        <v>24</v>
      </c>
      <c r="F39" s="8">
        <v>4000</v>
      </c>
      <c r="G39" s="10">
        <f>1965.6*1.14*1.2</f>
        <v>2688.9407999999994</v>
      </c>
      <c r="H39" s="28">
        <f>168.6*1.33*1.25</f>
        <v>280.2975</v>
      </c>
      <c r="I39" s="37"/>
      <c r="J39" s="38"/>
    </row>
    <row r="40" spans="1:10" ht="18">
      <c r="A40" s="7">
        <v>33</v>
      </c>
      <c r="B40" s="33"/>
      <c r="C40" s="8" t="s">
        <v>21</v>
      </c>
      <c r="D40" s="10">
        <v>10</v>
      </c>
      <c r="E40" s="8" t="s">
        <v>25</v>
      </c>
      <c r="F40" s="8">
        <v>4000</v>
      </c>
      <c r="G40" s="10">
        <f>2579.86*1.14*1.2</f>
        <v>3529.2484799999997</v>
      </c>
      <c r="H40" s="28">
        <v>389.8</v>
      </c>
      <c r="I40" s="37"/>
      <c r="J40" s="38"/>
    </row>
    <row r="41" spans="1:10" ht="18.75" thickBot="1">
      <c r="A41" s="5">
        <v>34</v>
      </c>
      <c r="B41" s="42"/>
      <c r="C41" s="6" t="s">
        <v>21</v>
      </c>
      <c r="D41" s="12">
        <v>12.5</v>
      </c>
      <c r="E41" s="6" t="s">
        <v>26</v>
      </c>
      <c r="F41" s="6">
        <v>4000</v>
      </c>
      <c r="G41" s="12">
        <f>3931.2*1.14*1.2</f>
        <v>5377.881599999999</v>
      </c>
      <c r="H41" s="31">
        <v>495.74</v>
      </c>
      <c r="I41" s="39"/>
      <c r="J41" s="40"/>
    </row>
    <row r="42" spans="1:10" ht="18.75" thickTop="1">
      <c r="A42" s="1">
        <v>35</v>
      </c>
      <c r="B42" s="32" t="s">
        <v>27</v>
      </c>
      <c r="C42" s="2" t="s">
        <v>27</v>
      </c>
      <c r="D42" s="9">
        <v>2</v>
      </c>
      <c r="E42" s="2" t="s">
        <v>2</v>
      </c>
      <c r="F42" s="2">
        <v>2000</v>
      </c>
      <c r="G42" s="9">
        <f>1544.4*1.14*1.2</f>
        <v>2112.7392</v>
      </c>
      <c r="H42" s="27">
        <f>69.46*1.33*1.25</f>
        <v>115.47725</v>
      </c>
      <c r="I42" s="35"/>
      <c r="J42" s="36"/>
    </row>
    <row r="43" spans="1:10" ht="18">
      <c r="A43" s="7">
        <v>36</v>
      </c>
      <c r="B43" s="33"/>
      <c r="C43" s="8" t="s">
        <v>27</v>
      </c>
      <c r="D43" s="10">
        <v>3.2</v>
      </c>
      <c r="E43" s="8" t="s">
        <v>3</v>
      </c>
      <c r="F43" s="8">
        <v>3000</v>
      </c>
      <c r="G43" s="10">
        <f>2445.3*1.14*1.2</f>
        <v>3345.1703999999995</v>
      </c>
      <c r="H43" s="28">
        <f>106.3*1.33*1.25</f>
        <v>176.72375</v>
      </c>
      <c r="I43" s="37"/>
      <c r="J43" s="38"/>
    </row>
    <row r="44" spans="1:10" ht="18">
      <c r="A44" s="3">
        <v>37</v>
      </c>
      <c r="B44" s="33"/>
      <c r="C44" s="4" t="s">
        <v>27</v>
      </c>
      <c r="D44" s="11">
        <v>5</v>
      </c>
      <c r="E44" s="4" t="s">
        <v>28</v>
      </c>
      <c r="F44" s="4">
        <v>3000</v>
      </c>
      <c r="G44" s="11">
        <f>3217.5*1.14*1.2</f>
        <v>4401.54</v>
      </c>
      <c r="H44" s="29">
        <f>171.6*1.33*1.25</f>
        <v>285.285</v>
      </c>
      <c r="I44" s="37"/>
      <c r="J44" s="38"/>
    </row>
    <row r="45" spans="1:10" ht="18">
      <c r="A45" s="7">
        <v>38</v>
      </c>
      <c r="B45" s="33"/>
      <c r="C45" s="8" t="s">
        <v>27</v>
      </c>
      <c r="D45" s="10">
        <v>6.3</v>
      </c>
      <c r="E45" s="8" t="s">
        <v>6</v>
      </c>
      <c r="F45" s="8">
        <v>3000</v>
      </c>
      <c r="G45" s="10">
        <f>3932*1.14*1.2</f>
        <v>5378.976</v>
      </c>
      <c r="H45" s="28">
        <f>225.08*1.33*1.25</f>
        <v>374.19550000000004</v>
      </c>
      <c r="I45" s="37"/>
      <c r="J45" s="38"/>
    </row>
    <row r="46" spans="1:10" ht="18">
      <c r="A46" s="3">
        <v>39</v>
      </c>
      <c r="B46" s="33"/>
      <c r="C46" s="4" t="s">
        <v>27</v>
      </c>
      <c r="D46" s="11">
        <v>8</v>
      </c>
      <c r="E46" s="4" t="s">
        <v>7</v>
      </c>
      <c r="F46" s="4">
        <v>3000</v>
      </c>
      <c r="G46" s="11">
        <f>5036.85*1.14*1.2</f>
        <v>6890.4108</v>
      </c>
      <c r="H46" s="29">
        <f>253.12*1.33*1.25</f>
        <v>420.812</v>
      </c>
      <c r="I46" s="37"/>
      <c r="J46" s="38"/>
    </row>
    <row r="47" spans="1:10" ht="18">
      <c r="A47" s="7">
        <v>40</v>
      </c>
      <c r="B47" s="33"/>
      <c r="C47" s="8" t="s">
        <v>27</v>
      </c>
      <c r="D47" s="10">
        <v>10</v>
      </c>
      <c r="E47" s="8" t="s">
        <v>24</v>
      </c>
      <c r="F47" s="8">
        <v>3000</v>
      </c>
      <c r="G47" s="10">
        <f>7125.3*1.14*1.2</f>
        <v>9747.410399999999</v>
      </c>
      <c r="H47" s="28">
        <f>337.2*1.33*1.25</f>
        <v>560.595</v>
      </c>
      <c r="I47" s="37"/>
      <c r="J47" s="38"/>
    </row>
    <row r="48" spans="1:10" ht="18.75" thickBot="1">
      <c r="A48" s="5">
        <v>41</v>
      </c>
      <c r="B48" s="42"/>
      <c r="C48" s="6" t="s">
        <v>27</v>
      </c>
      <c r="D48" s="12">
        <v>12.5</v>
      </c>
      <c r="E48" s="6" t="s">
        <v>9</v>
      </c>
      <c r="F48" s="6">
        <v>4000</v>
      </c>
      <c r="G48" s="12">
        <f>9705.15*1.14*1.2</f>
        <v>13276.645199999999</v>
      </c>
      <c r="H48" s="31">
        <f>395.78*1.33*1.25</f>
        <v>657.98425</v>
      </c>
      <c r="I48" s="39"/>
      <c r="J48" s="40"/>
    </row>
    <row r="49" spans="1:10" ht="18.75" thickTop="1">
      <c r="A49" s="1">
        <v>42</v>
      </c>
      <c r="B49" s="32" t="s">
        <v>48</v>
      </c>
      <c r="C49" s="2" t="s">
        <v>29</v>
      </c>
      <c r="D49" s="9">
        <v>1</v>
      </c>
      <c r="E49" s="18" t="s">
        <v>38</v>
      </c>
      <c r="F49" s="2">
        <v>1000</v>
      </c>
      <c r="G49" s="9">
        <f>351*1.14*1.2</f>
        <v>480.16799999999995</v>
      </c>
      <c r="H49" s="27">
        <f>46.7*1.33*1.25</f>
        <v>77.63875</v>
      </c>
      <c r="I49" s="35"/>
      <c r="J49" s="36"/>
    </row>
    <row r="50" spans="1:10" ht="18">
      <c r="A50" s="7">
        <v>43</v>
      </c>
      <c r="B50" s="33"/>
      <c r="C50" s="8" t="s">
        <v>29</v>
      </c>
      <c r="D50" s="10">
        <v>1.6</v>
      </c>
      <c r="E50" s="19" t="s">
        <v>39</v>
      </c>
      <c r="F50" s="8">
        <v>1500</v>
      </c>
      <c r="G50" s="10">
        <f>397.8*1.14*1.2</f>
        <v>544.1904</v>
      </c>
      <c r="H50" s="28">
        <f>54.1*1.33*1.25</f>
        <v>89.94125</v>
      </c>
      <c r="I50" s="37"/>
      <c r="J50" s="38"/>
    </row>
    <row r="51" spans="1:10" ht="18">
      <c r="A51" s="3">
        <v>44</v>
      </c>
      <c r="B51" s="33"/>
      <c r="C51" s="4" t="s">
        <v>29</v>
      </c>
      <c r="D51" s="11">
        <v>2</v>
      </c>
      <c r="E51" s="4" t="s">
        <v>30</v>
      </c>
      <c r="F51" s="4">
        <v>1500</v>
      </c>
      <c r="G51" s="11">
        <f>503.1*1.14*1.2</f>
        <v>688.2407999999999</v>
      </c>
      <c r="H51" s="29">
        <f>62.5*1.33*1.25</f>
        <v>103.90625</v>
      </c>
      <c r="I51" s="37"/>
      <c r="J51" s="38"/>
    </row>
    <row r="52" spans="1:10" ht="18">
      <c r="A52" s="7">
        <v>45</v>
      </c>
      <c r="B52" s="33"/>
      <c r="C52" s="8" t="s">
        <v>29</v>
      </c>
      <c r="D52" s="10">
        <v>3.2</v>
      </c>
      <c r="E52" s="8" t="s">
        <v>31</v>
      </c>
      <c r="F52" s="8">
        <v>2000</v>
      </c>
      <c r="G52" s="10">
        <f>748.8*1.14*1.2</f>
        <v>1024.3583999999998</v>
      </c>
      <c r="H52" s="28">
        <f>69.46*1.33*1.25</f>
        <v>115.47725</v>
      </c>
      <c r="I52" s="37"/>
      <c r="J52" s="38"/>
    </row>
    <row r="53" spans="1:10" ht="18">
      <c r="A53" s="3">
        <v>46</v>
      </c>
      <c r="B53" s="33"/>
      <c r="C53" s="4" t="s">
        <v>29</v>
      </c>
      <c r="D53" s="11">
        <v>5</v>
      </c>
      <c r="E53" s="4" t="s">
        <v>16</v>
      </c>
      <c r="F53" s="4">
        <v>2000</v>
      </c>
      <c r="G53" s="11">
        <f>971.1*1.14*1.2</f>
        <v>1328.4647999999997</v>
      </c>
      <c r="H53" s="29">
        <f>106.3*1.33*1.25</f>
        <v>176.72375</v>
      </c>
      <c r="I53" s="37"/>
      <c r="J53" s="38"/>
    </row>
    <row r="54" spans="1:10" ht="18">
      <c r="A54" s="7">
        <v>47</v>
      </c>
      <c r="B54" s="33"/>
      <c r="C54" s="8" t="s">
        <v>29</v>
      </c>
      <c r="D54" s="10">
        <v>6.3</v>
      </c>
      <c r="E54" s="8" t="s">
        <v>32</v>
      </c>
      <c r="F54" s="8">
        <v>2000</v>
      </c>
      <c r="G54" s="10">
        <f>1146.6*1.14*1.2</f>
        <v>1568.5487999999998</v>
      </c>
      <c r="H54" s="28">
        <f>171.6*1.33*1.25</f>
        <v>285.285</v>
      </c>
      <c r="I54" s="37"/>
      <c r="J54" s="38"/>
    </row>
    <row r="55" spans="1:10" ht="18">
      <c r="A55" s="3">
        <v>48</v>
      </c>
      <c r="B55" s="33"/>
      <c r="C55" s="4" t="s">
        <v>29</v>
      </c>
      <c r="D55" s="11">
        <v>8</v>
      </c>
      <c r="E55" s="4" t="s">
        <v>33</v>
      </c>
      <c r="F55" s="4">
        <v>2000</v>
      </c>
      <c r="G55" s="11">
        <f>1521*1.14*1.2</f>
        <v>2080.7279999999996</v>
      </c>
      <c r="H55" s="29">
        <f>201.65*1.33*1.25</f>
        <v>335.243125</v>
      </c>
      <c r="I55" s="37"/>
      <c r="J55" s="38"/>
    </row>
    <row r="56" spans="1:10" ht="18">
      <c r="A56" s="7">
        <v>49</v>
      </c>
      <c r="B56" s="33"/>
      <c r="C56" s="8" t="s">
        <v>29</v>
      </c>
      <c r="D56" s="10">
        <v>10</v>
      </c>
      <c r="E56" s="8" t="s">
        <v>34</v>
      </c>
      <c r="F56" s="8">
        <v>2000</v>
      </c>
      <c r="G56" s="10">
        <f>2106*1.14*1.2</f>
        <v>2881.0079999999994</v>
      </c>
      <c r="H56" s="28">
        <f>225.08*1.33*1.25</f>
        <v>374.19550000000004</v>
      </c>
      <c r="I56" s="37"/>
      <c r="J56" s="38"/>
    </row>
    <row r="57" spans="1:10" ht="18">
      <c r="A57" s="3">
        <v>50</v>
      </c>
      <c r="B57" s="33"/>
      <c r="C57" s="4" t="s">
        <v>29</v>
      </c>
      <c r="D57" s="11">
        <v>12.5</v>
      </c>
      <c r="E57" s="4" t="s">
        <v>7</v>
      </c>
      <c r="F57" s="4">
        <v>2500</v>
      </c>
      <c r="G57" s="11">
        <f>2925*1.14*1.2</f>
        <v>4001.399999999999</v>
      </c>
      <c r="H57" s="29">
        <f>253.12*1.33*1.25</f>
        <v>420.812</v>
      </c>
      <c r="I57" s="37"/>
      <c r="J57" s="38"/>
    </row>
    <row r="58" spans="1:10" ht="18">
      <c r="A58" s="7">
        <v>51</v>
      </c>
      <c r="B58" s="33"/>
      <c r="C58" s="8" t="s">
        <v>29</v>
      </c>
      <c r="D58" s="10">
        <v>16</v>
      </c>
      <c r="E58" s="8" t="s">
        <v>8</v>
      </c>
      <c r="F58" s="8">
        <v>2500</v>
      </c>
      <c r="G58" s="10">
        <f>3978*1.14*1.2</f>
        <v>5441.903999999999</v>
      </c>
      <c r="H58" s="28">
        <f>337.2*1.33*1.25</f>
        <v>560.595</v>
      </c>
      <c r="I58" s="37"/>
      <c r="J58" s="38"/>
    </row>
    <row r="59" spans="1:10" ht="18">
      <c r="A59" s="3">
        <v>52</v>
      </c>
      <c r="B59" s="33"/>
      <c r="C59" s="4" t="s">
        <v>29</v>
      </c>
      <c r="D59" s="11">
        <v>20</v>
      </c>
      <c r="E59" s="4" t="s">
        <v>35</v>
      </c>
      <c r="F59" s="4">
        <v>3000</v>
      </c>
      <c r="G59" s="11">
        <f>5265*1.14*1.2</f>
        <v>7202.5199999999995</v>
      </c>
      <c r="H59" s="29">
        <f>395.78*1.33*1.25</f>
        <v>657.98425</v>
      </c>
      <c r="I59" s="37"/>
      <c r="J59" s="38"/>
    </row>
    <row r="60" spans="1:10" ht="18">
      <c r="A60" s="7">
        <v>53</v>
      </c>
      <c r="B60" s="33"/>
      <c r="C60" s="8" t="s">
        <v>29</v>
      </c>
      <c r="D60" s="10">
        <v>25</v>
      </c>
      <c r="E60" s="8" t="s">
        <v>36</v>
      </c>
      <c r="F60" s="8">
        <v>3500</v>
      </c>
      <c r="G60" s="10">
        <f>6669*1.14*1.2</f>
        <v>9123.192</v>
      </c>
      <c r="H60" s="28">
        <f>568.24*1.33*1.25</f>
        <v>944.6990000000001</v>
      </c>
      <c r="I60" s="37"/>
      <c r="J60" s="38"/>
    </row>
    <row r="61" spans="1:10" ht="18.75" thickBot="1">
      <c r="A61" s="5">
        <v>54</v>
      </c>
      <c r="B61" s="42"/>
      <c r="C61" s="6" t="s">
        <v>29</v>
      </c>
      <c r="D61" s="12">
        <v>32</v>
      </c>
      <c r="E61" s="6" t="s">
        <v>37</v>
      </c>
      <c r="F61" s="6">
        <v>4000</v>
      </c>
      <c r="G61" s="12">
        <f>11466*1.14*1.2</f>
        <v>15685.488</v>
      </c>
      <c r="H61" s="31">
        <f>654.8*1.33*1.25</f>
        <v>1088.605</v>
      </c>
      <c r="I61" s="39"/>
      <c r="J61" s="40"/>
    </row>
    <row r="62" spans="1:10" ht="13.5" thickTop="1">
      <c r="A62" s="43" t="s">
        <v>47</v>
      </c>
      <c r="B62" s="44"/>
      <c r="C62" s="44"/>
      <c r="D62" s="44"/>
      <c r="E62" s="44"/>
      <c r="F62" s="44"/>
      <c r="G62" s="44"/>
      <c r="H62" s="44"/>
      <c r="I62" s="44"/>
      <c r="J62" s="44"/>
    </row>
    <row r="63" spans="1:11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0" ht="18">
      <c r="A64" s="43"/>
      <c r="B64" s="44"/>
      <c r="C64" s="44"/>
      <c r="D64" s="44"/>
      <c r="E64" s="44"/>
      <c r="F64" s="44"/>
      <c r="G64" s="44"/>
      <c r="H64" s="44"/>
      <c r="I64" s="44"/>
      <c r="J64" s="44"/>
    </row>
    <row r="65" spans="4:8" ht="12.75">
      <c r="D65" s="13"/>
      <c r="E65" s="17"/>
      <c r="G65" s="13"/>
      <c r="H65" s="13"/>
    </row>
    <row r="66" spans="4:8" ht="12.75">
      <c r="D66" s="13"/>
      <c r="E66" s="17"/>
      <c r="G66" s="13"/>
      <c r="H66" s="13"/>
    </row>
    <row r="67" spans="4:8" ht="12.75">
      <c r="D67" s="13"/>
      <c r="E67" s="17"/>
      <c r="G67" s="13"/>
      <c r="H67" s="13"/>
    </row>
    <row r="68" spans="4:5" ht="12.75">
      <c r="D68" s="13"/>
      <c r="E68" s="17"/>
    </row>
    <row r="69" spans="4:5" ht="12.75">
      <c r="D69" s="13"/>
      <c r="E69" s="17"/>
    </row>
    <row r="70" spans="4:5" ht="12.75">
      <c r="D70" s="13"/>
      <c r="E70" s="17"/>
    </row>
    <row r="71" spans="4:5" ht="12.75">
      <c r="D71" s="13"/>
      <c r="E71" s="17"/>
    </row>
    <row r="72" spans="4:5" ht="12.75">
      <c r="D72" s="13"/>
      <c r="E72" s="17"/>
    </row>
    <row r="73" spans="4:5" ht="12.75">
      <c r="D73" s="13"/>
      <c r="E73" s="17"/>
    </row>
    <row r="74" spans="4:5" ht="12.75">
      <c r="D74" s="13"/>
      <c r="E74" s="17"/>
    </row>
    <row r="75" spans="4:5" ht="12.75">
      <c r="D75" s="13"/>
      <c r="E75" s="17"/>
    </row>
    <row r="76" spans="4:5" ht="12.75">
      <c r="D76" s="13"/>
      <c r="E76" s="17"/>
    </row>
    <row r="77" spans="4:5" ht="12.75">
      <c r="D77" s="13"/>
      <c r="E77" s="17"/>
    </row>
    <row r="78" ht="12.75">
      <c r="E78" s="17"/>
    </row>
    <row r="79" ht="12.75">
      <c r="E79" s="17"/>
    </row>
    <row r="80" ht="12.75">
      <c r="E80" s="17"/>
    </row>
    <row r="81" ht="12.75">
      <c r="E81" s="17"/>
    </row>
    <row r="82" ht="12.75">
      <c r="E82" s="17"/>
    </row>
    <row r="83" ht="12.75">
      <c r="E83" s="17"/>
    </row>
    <row r="84" ht="12.75">
      <c r="E84" s="17"/>
    </row>
    <row r="85" ht="12.75">
      <c r="E85" s="17"/>
    </row>
    <row r="86" ht="12.75">
      <c r="E86" s="17"/>
    </row>
    <row r="87" ht="12.75">
      <c r="E87" s="17"/>
    </row>
    <row r="88" ht="12.75">
      <c r="E88" s="17"/>
    </row>
    <row r="89" ht="12.75">
      <c r="E89" s="17"/>
    </row>
    <row r="90" ht="12.75">
      <c r="E90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03" ht="12.75">
      <c r="E103" s="17"/>
    </row>
    <row r="104" ht="12.75">
      <c r="E104" s="17"/>
    </row>
    <row r="105" ht="12.75">
      <c r="E105" s="17"/>
    </row>
    <row r="106" ht="12.75">
      <c r="E106" s="17"/>
    </row>
    <row r="107" ht="12.75">
      <c r="E107" s="17"/>
    </row>
    <row r="108" ht="12.75">
      <c r="E108" s="17"/>
    </row>
    <row r="109" ht="12.75">
      <c r="E109" s="17"/>
    </row>
    <row r="110" ht="12.75">
      <c r="E110" s="17"/>
    </row>
    <row r="111" ht="12.75">
      <c r="E111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19" ht="12.75">
      <c r="E119" s="17"/>
    </row>
    <row r="120" ht="12.75">
      <c r="E120" s="17"/>
    </row>
    <row r="121" ht="12.75">
      <c r="E121" s="17"/>
    </row>
    <row r="122" ht="12.75">
      <c r="E122" s="17"/>
    </row>
    <row r="123" ht="12.75">
      <c r="E123" s="17"/>
    </row>
    <row r="124" ht="12.75">
      <c r="E124" s="17"/>
    </row>
    <row r="125" ht="12.75">
      <c r="E125" s="17"/>
    </row>
    <row r="126" ht="12.75">
      <c r="E126" s="17"/>
    </row>
    <row r="127" ht="12.75">
      <c r="E127" s="17"/>
    </row>
    <row r="128" ht="12.75">
      <c r="E128" s="17"/>
    </row>
    <row r="129" ht="12.75">
      <c r="E129" s="17"/>
    </row>
    <row r="130" ht="12.75">
      <c r="E130" s="17"/>
    </row>
    <row r="131" ht="12.75">
      <c r="E131" s="17"/>
    </row>
    <row r="132" ht="12.75">
      <c r="E132" s="17"/>
    </row>
    <row r="133" ht="12.75">
      <c r="E133" s="17"/>
    </row>
    <row r="134" ht="12.75">
      <c r="E134" s="17"/>
    </row>
    <row r="135" ht="12.75">
      <c r="E135" s="17"/>
    </row>
    <row r="136" ht="12.75">
      <c r="E136" s="17"/>
    </row>
    <row r="137" ht="12.75">
      <c r="E137" s="17"/>
    </row>
    <row r="138" ht="12.75">
      <c r="E138" s="17"/>
    </row>
    <row r="139" ht="12.75">
      <c r="E139" s="17"/>
    </row>
    <row r="140" ht="12.75">
      <c r="E140" s="17"/>
    </row>
    <row r="141" ht="12.75">
      <c r="E141" s="17"/>
    </row>
    <row r="142" ht="12.75">
      <c r="E142" s="17"/>
    </row>
    <row r="143" ht="12.75">
      <c r="E143" s="17"/>
    </row>
    <row r="144" ht="12.75">
      <c r="E144" s="17"/>
    </row>
    <row r="145" ht="12.75">
      <c r="E145" s="17"/>
    </row>
    <row r="146" ht="12.75">
      <c r="E146" s="17"/>
    </row>
    <row r="147" ht="12.75">
      <c r="E147" s="17"/>
    </row>
    <row r="148" ht="12.75">
      <c r="E148" s="17"/>
    </row>
    <row r="149" ht="12.75">
      <c r="E149" s="17"/>
    </row>
    <row r="150" ht="12.75">
      <c r="E150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57" ht="12.75">
      <c r="E157" s="17"/>
    </row>
    <row r="158" ht="12.75">
      <c r="E158" s="17"/>
    </row>
    <row r="159" ht="12.75">
      <c r="E159" s="17"/>
    </row>
    <row r="160" ht="12.75">
      <c r="E160" s="17"/>
    </row>
    <row r="161" ht="12.75">
      <c r="E161" s="17"/>
    </row>
    <row r="162" ht="12.75">
      <c r="E162" s="17"/>
    </row>
    <row r="163" ht="12.75">
      <c r="E163" s="17"/>
    </row>
    <row r="164" ht="12.75">
      <c r="E164" s="17"/>
    </row>
    <row r="165" ht="12.75">
      <c r="E165" s="17"/>
    </row>
    <row r="166" ht="12.75">
      <c r="E166" s="17"/>
    </row>
    <row r="167" ht="12.75">
      <c r="E167" s="17"/>
    </row>
    <row r="168" ht="12.75">
      <c r="E168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81" ht="12.75">
      <c r="E181" s="17"/>
    </row>
    <row r="182" ht="12.75">
      <c r="E182" s="17"/>
    </row>
    <row r="183" ht="12.75">
      <c r="E183" s="17"/>
    </row>
    <row r="184" ht="12.75">
      <c r="E184" s="17"/>
    </row>
    <row r="185" ht="12.75">
      <c r="E185" s="17"/>
    </row>
    <row r="186" ht="12.75">
      <c r="E186" s="17"/>
    </row>
    <row r="187" ht="12.75">
      <c r="E187" s="17"/>
    </row>
    <row r="188" ht="12.75">
      <c r="E188" s="17"/>
    </row>
    <row r="189" ht="12.75">
      <c r="E189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</sheetData>
  <mergeCells count="23">
    <mergeCell ref="H4:H7"/>
    <mergeCell ref="A1:J3"/>
    <mergeCell ref="D4:D7"/>
    <mergeCell ref="E4:E7"/>
    <mergeCell ref="F4:F7"/>
    <mergeCell ref="G4:G7"/>
    <mergeCell ref="A4:A7"/>
    <mergeCell ref="B4:B7"/>
    <mergeCell ref="C4:C7"/>
    <mergeCell ref="I4:J7"/>
    <mergeCell ref="I42:J48"/>
    <mergeCell ref="B18:B29"/>
    <mergeCell ref="B30:B41"/>
    <mergeCell ref="A64:J64"/>
    <mergeCell ref="A62:J62"/>
    <mergeCell ref="B42:B48"/>
    <mergeCell ref="A63:K63"/>
    <mergeCell ref="B49:B61"/>
    <mergeCell ref="I49:J61"/>
    <mergeCell ref="B8:B17"/>
    <mergeCell ref="I8:J17"/>
    <mergeCell ref="I18:J29"/>
    <mergeCell ref="I30:J41"/>
  </mergeCells>
  <printOptions/>
  <pageMargins left="1.62" right="0.12" top="1" bottom="0.74" header="0.5" footer="0.5"/>
  <pageSetup horizontalDpi="600" verticalDpi="600" orientation="landscape" paperSize="9" scale="78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2010-04-14T15:49:55Z</cp:lastPrinted>
  <dcterms:created xsi:type="dcterms:W3CDTF">2008-02-15T05:28:02Z</dcterms:created>
  <dcterms:modified xsi:type="dcterms:W3CDTF">2010-06-23T08:09:16Z</dcterms:modified>
  <cp:category/>
  <cp:version/>
  <cp:contentType/>
  <cp:contentStatus/>
</cp:coreProperties>
</file>